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20730" windowHeight="11760" activeTab="3"/>
  </bookViews>
  <sheets>
    <sheet name="에너지절감 실천 우수 사례" sheetId="6" r:id="rId1"/>
    <sheet name="Consumtion 17'03~18'08" sheetId="1" r:id="rId2"/>
    <sheet name="에너지 절감 세부 절감사례" sheetId="5" r:id="rId3"/>
    <sheet name="LED교체" sheetId="3" r:id="rId4"/>
    <sheet name="CRAC operation change" sheetId="2" r:id="rId5"/>
    <sheet name="펌프 교체" sheetId="4" r:id="rId6"/>
  </sheets>
  <definedNames>
    <definedName name="_xlnm.Print_Area" localSheetId="4">'CRAC operation change'!$A$1:$BX$25</definedName>
    <definedName name="_xlnm.Print_Area" localSheetId="3">LED교체!$A$1:$K$11</definedName>
    <definedName name="_xlnm.Print_Area" localSheetId="0">'에너지절감 실천 우수 사례'!$A$1:$J$25</definedName>
    <definedName name="_xlnm.Print_Area" localSheetId="5">'펌프 교체'!$A$1:$J$41</definedName>
  </definedNames>
  <calcPr calcId="124519"/>
</workbook>
</file>

<file path=xl/calcChain.xml><?xml version="1.0" encoding="utf-8"?>
<calcChain xmlns="http://schemas.openxmlformats.org/spreadsheetml/2006/main">
  <c r="G10" i="4"/>
  <c r="I10" s="1"/>
  <c r="J10" s="1"/>
  <c r="G9"/>
  <c r="I9" s="1"/>
  <c r="J9" l="1"/>
  <c r="J11" s="1"/>
  <c r="I11"/>
  <c r="H10" i="3" l="1"/>
  <c r="H9"/>
  <c r="I8"/>
  <c r="H8"/>
  <c r="J8" s="1"/>
  <c r="K8" s="1"/>
  <c r="H7"/>
  <c r="H6"/>
  <c r="I5"/>
  <c r="H5"/>
  <c r="J5" l="1"/>
  <c r="K5" s="1"/>
  <c r="K11" s="1"/>
  <c r="BX19" i="2"/>
  <c r="BW19"/>
  <c r="BV19"/>
  <c r="BU19"/>
  <c r="BT19"/>
  <c r="BS19"/>
  <c r="BR19"/>
  <c r="BQ19"/>
  <c r="BP19"/>
  <c r="BO19"/>
  <c r="BN19"/>
  <c r="BM19"/>
  <c r="BL19"/>
  <c r="BK19"/>
  <c r="BJ19"/>
  <c r="BI19"/>
  <c r="Y15"/>
  <c r="D15"/>
  <c r="BX13"/>
  <c r="BX15" s="1"/>
  <c r="BW13"/>
  <c r="BW15" s="1"/>
  <c r="BV13"/>
  <c r="BV15" s="1"/>
  <c r="BU13"/>
  <c r="BU15" s="1"/>
  <c r="BT13"/>
  <c r="BT15" s="1"/>
  <c r="BS13"/>
  <c r="BS15" s="1"/>
  <c r="BR13"/>
  <c r="BR15" s="1"/>
  <c r="BQ13"/>
  <c r="BQ15" s="1"/>
  <c r="BP13"/>
  <c r="BP15" s="1"/>
  <c r="BO13"/>
  <c r="BO15" s="1"/>
  <c r="BN13"/>
  <c r="BN15" s="1"/>
  <c r="BM13"/>
  <c r="BM15" s="1"/>
  <c r="BL13"/>
  <c r="BL15" s="1"/>
  <c r="BK13"/>
  <c r="BK15" s="1"/>
  <c r="BJ13"/>
  <c r="BJ15" s="1"/>
  <c r="BI13"/>
  <c r="BI15" s="1"/>
  <c r="BH13"/>
  <c r="BH15" s="1"/>
  <c r="BG13"/>
  <c r="BG15" s="1"/>
  <c r="BF13"/>
  <c r="BF15" s="1"/>
  <c r="BE13"/>
  <c r="BE15" s="1"/>
  <c r="BD13"/>
  <c r="BD15" s="1"/>
  <c r="BC13"/>
  <c r="BC15" s="1"/>
  <c r="BB13"/>
  <c r="BB15" s="1"/>
  <c r="BA13"/>
  <c r="BA15" s="1"/>
  <c r="AZ13"/>
  <c r="AZ15" s="1"/>
  <c r="AY13"/>
  <c r="AY15" s="1"/>
  <c r="AX13"/>
  <c r="AX15" s="1"/>
  <c r="AW13"/>
  <c r="AW15" s="1"/>
  <c r="AV13"/>
  <c r="AV15" s="1"/>
  <c r="AU13"/>
  <c r="AU15" s="1"/>
  <c r="AT13"/>
  <c r="AT15" s="1"/>
  <c r="AS13"/>
  <c r="AS15" s="1"/>
  <c r="AR13"/>
  <c r="AR15" s="1"/>
  <c r="AQ13"/>
  <c r="AQ15" s="1"/>
  <c r="AP13"/>
  <c r="AP15" s="1"/>
  <c r="AO13"/>
  <c r="AO15" s="1"/>
  <c r="AN13"/>
  <c r="AN15" s="1"/>
  <c r="AM13"/>
  <c r="AM15" s="1"/>
  <c r="AL13"/>
  <c r="AL15" s="1"/>
  <c r="AK13"/>
  <c r="AK15" s="1"/>
  <c r="AJ13"/>
  <c r="AJ15" s="1"/>
  <c r="AI13"/>
  <c r="AI15" s="1"/>
  <c r="AH13"/>
  <c r="AH15" s="1"/>
  <c r="AG13"/>
  <c r="AG15" s="1"/>
  <c r="AF13"/>
  <c r="AF15" s="1"/>
  <c r="AE13"/>
  <c r="AE15" s="1"/>
  <c r="AD13"/>
  <c r="AD15" s="1"/>
  <c r="AC13"/>
  <c r="AC15" s="1"/>
  <c r="AB13"/>
  <c r="AB15" s="1"/>
  <c r="AA13"/>
  <c r="AA15" s="1"/>
  <c r="Z13"/>
  <c r="Z15" s="1"/>
  <c r="Y13"/>
  <c r="X13"/>
  <c r="X15" s="1"/>
  <c r="W13"/>
  <c r="W15" s="1"/>
  <c r="V13"/>
  <c r="V15" s="1"/>
  <c r="U13"/>
  <c r="U15" s="1"/>
  <c r="T13"/>
  <c r="T15" s="1"/>
  <c r="S13"/>
  <c r="S15" s="1"/>
  <c r="R13"/>
  <c r="R15" s="1"/>
  <c r="Q13"/>
  <c r="Q15" s="1"/>
  <c r="P13"/>
  <c r="P15" s="1"/>
  <c r="O13"/>
  <c r="O15" s="1"/>
  <c r="N13"/>
  <c r="N15" s="1"/>
  <c r="M13"/>
  <c r="M15" s="1"/>
  <c r="L13"/>
  <c r="L15" s="1"/>
  <c r="K13"/>
  <c r="K15" s="1"/>
  <c r="J13"/>
  <c r="J15" s="1"/>
  <c r="I13"/>
  <c r="I15" s="1"/>
  <c r="H13"/>
  <c r="H15" s="1"/>
  <c r="G13"/>
  <c r="G15" s="1"/>
  <c r="F13"/>
  <c r="F15" s="1"/>
  <c r="E13"/>
  <c r="E15" s="1"/>
  <c r="D10"/>
  <c r="BX8"/>
  <c r="BX10" s="1"/>
  <c r="BW8"/>
  <c r="BW10" s="1"/>
  <c r="BV8"/>
  <c r="BV10" s="1"/>
  <c r="BV18" s="1"/>
  <c r="BU8"/>
  <c r="BU10" s="1"/>
  <c r="BT8"/>
  <c r="BT10" s="1"/>
  <c r="BS8"/>
  <c r="BS10" s="1"/>
  <c r="BR8"/>
  <c r="BR10" s="1"/>
  <c r="BQ8"/>
  <c r="BQ10" s="1"/>
  <c r="BP8"/>
  <c r="BP10" s="1"/>
  <c r="BO8"/>
  <c r="BO10" s="1"/>
  <c r="BN8"/>
  <c r="BN10" s="1"/>
  <c r="BN18" s="1"/>
  <c r="BM8"/>
  <c r="BM10" s="1"/>
  <c r="BL8"/>
  <c r="BL10" s="1"/>
  <c r="BK8"/>
  <c r="BK10" s="1"/>
  <c r="BJ8"/>
  <c r="BJ10" s="1"/>
  <c r="BI8"/>
  <c r="BI10" s="1"/>
  <c r="BH8"/>
  <c r="BH10" s="1"/>
  <c r="BH18" s="1"/>
  <c r="BG8"/>
  <c r="BG10" s="1"/>
  <c r="BG18" s="1"/>
  <c r="BF8"/>
  <c r="BF10" s="1"/>
  <c r="BF18" s="1"/>
  <c r="BE8"/>
  <c r="BE10" s="1"/>
  <c r="BD8"/>
  <c r="BD10" s="1"/>
  <c r="BC8"/>
  <c r="BC10" s="1"/>
  <c r="BC18" s="1"/>
  <c r="BB8"/>
  <c r="BB10" s="1"/>
  <c r="BA8"/>
  <c r="BA10" s="1"/>
  <c r="BA18" s="1"/>
  <c r="AZ8"/>
  <c r="AZ10" s="1"/>
  <c r="AZ18" s="1"/>
  <c r="AY8"/>
  <c r="AY10" s="1"/>
  <c r="AY18" s="1"/>
  <c r="AX8"/>
  <c r="AX10" s="1"/>
  <c r="AX18" s="1"/>
  <c r="AW8"/>
  <c r="AW10" s="1"/>
  <c r="AV8"/>
  <c r="AV10" s="1"/>
  <c r="AU8"/>
  <c r="AU10" s="1"/>
  <c r="AU18" s="1"/>
  <c r="AT8"/>
  <c r="AT10" s="1"/>
  <c r="AS8"/>
  <c r="AS10" s="1"/>
  <c r="AS18" s="1"/>
  <c r="AR8"/>
  <c r="AR10" s="1"/>
  <c r="AR18" s="1"/>
  <c r="AQ8"/>
  <c r="AQ10" s="1"/>
  <c r="AQ18" s="1"/>
  <c r="AP8"/>
  <c r="AP10" s="1"/>
  <c r="AP17" s="1"/>
  <c r="AO8"/>
  <c r="AO10" s="1"/>
  <c r="AN8"/>
  <c r="AN10" s="1"/>
  <c r="AM8"/>
  <c r="AM10" s="1"/>
  <c r="AM17" s="1"/>
  <c r="AL8"/>
  <c r="AL10" s="1"/>
  <c r="AK8"/>
  <c r="AK10" s="1"/>
  <c r="AK17" s="1"/>
  <c r="AJ8"/>
  <c r="AJ10" s="1"/>
  <c r="AJ17" s="1"/>
  <c r="AI8"/>
  <c r="AI10" s="1"/>
  <c r="AI17" s="1"/>
  <c r="AH8"/>
  <c r="AH10" s="1"/>
  <c r="AH17" s="1"/>
  <c r="AG8"/>
  <c r="AG10" s="1"/>
  <c r="AF8"/>
  <c r="AF10" s="1"/>
  <c r="AE8"/>
  <c r="AE10" s="1"/>
  <c r="AE17" s="1"/>
  <c r="AD8"/>
  <c r="AD10" s="1"/>
  <c r="AC8"/>
  <c r="AC10" s="1"/>
  <c r="AC17" s="1"/>
  <c r="AB8"/>
  <c r="AB10" s="1"/>
  <c r="AB17" s="1"/>
  <c r="AA8"/>
  <c r="AA10" s="1"/>
  <c r="AA17" s="1"/>
  <c r="Z8"/>
  <c r="Z10" s="1"/>
  <c r="Z17" s="1"/>
  <c r="Y8"/>
  <c r="Y10" s="1"/>
  <c r="X8"/>
  <c r="X10" s="1"/>
  <c r="W8"/>
  <c r="W10" s="1"/>
  <c r="W17" s="1"/>
  <c r="V8"/>
  <c r="V10" s="1"/>
  <c r="U8"/>
  <c r="U10" s="1"/>
  <c r="U17" s="1"/>
  <c r="T8"/>
  <c r="T10" s="1"/>
  <c r="T17" s="1"/>
  <c r="S8"/>
  <c r="S10" s="1"/>
  <c r="S17" s="1"/>
  <c r="R8"/>
  <c r="R10" s="1"/>
  <c r="Q8"/>
  <c r="Q10" s="1"/>
  <c r="P8"/>
  <c r="P10" s="1"/>
  <c r="O8"/>
  <c r="O10" s="1"/>
  <c r="O17" s="1"/>
  <c r="N8"/>
  <c r="N10" s="1"/>
  <c r="M8"/>
  <c r="M10" s="1"/>
  <c r="M17" s="1"/>
  <c r="L8"/>
  <c r="L10" s="1"/>
  <c r="L17" s="1"/>
  <c r="K8"/>
  <c r="K10" s="1"/>
  <c r="K17" s="1"/>
  <c r="J8"/>
  <c r="J10" s="1"/>
  <c r="I8"/>
  <c r="I10" s="1"/>
  <c r="H8"/>
  <c r="H10" s="1"/>
  <c r="G8"/>
  <c r="G10" s="1"/>
  <c r="G17" s="1"/>
  <c r="F8"/>
  <c r="F10" s="1"/>
  <c r="E8"/>
  <c r="E10" s="1"/>
  <c r="E17" s="1"/>
  <c r="H17" l="1"/>
  <c r="P17"/>
  <c r="X17"/>
  <c r="AF17"/>
  <c r="AN17"/>
  <c r="BD18"/>
  <c r="I17"/>
  <c r="Q17"/>
  <c r="Y17"/>
  <c r="AG17"/>
  <c r="AO17"/>
  <c r="AW18"/>
  <c r="BE18"/>
  <c r="AV18"/>
  <c r="BL17"/>
  <c r="BL18"/>
  <c r="BT17"/>
  <c r="BT18"/>
  <c r="BM17"/>
  <c r="BM18"/>
  <c r="BU17"/>
  <c r="BU18"/>
  <c r="BP18"/>
  <c r="BP17"/>
  <c r="BX18"/>
  <c r="BX17"/>
  <c r="BI18"/>
  <c r="BI17"/>
  <c r="BQ18"/>
  <c r="BQ17"/>
  <c r="BW18"/>
  <c r="BW17"/>
  <c r="F17"/>
  <c r="N17"/>
  <c r="V17"/>
  <c r="AD17"/>
  <c r="AL17"/>
  <c r="AT18"/>
  <c r="BD21" s="1"/>
  <c r="BB18"/>
  <c r="BJ18"/>
  <c r="BJ17"/>
  <c r="BR18"/>
  <c r="BR17"/>
  <c r="J17"/>
  <c r="BO17"/>
  <c r="BO18"/>
  <c r="BK18"/>
  <c r="BK17"/>
  <c r="BS18"/>
  <c r="BS17"/>
  <c r="R17"/>
  <c r="BN17"/>
  <c r="BV17"/>
  <c r="BD20" l="1"/>
  <c r="BD23" s="1"/>
  <c r="BD24" l="1"/>
  <c r="BE23"/>
  <c r="BF23" s="1"/>
  <c r="BD25" l="1"/>
  <c r="BE25" s="1"/>
  <c r="BF25" s="1"/>
  <c r="BE24"/>
  <c r="BF24" s="1"/>
  <c r="E55" i="1" l="1"/>
  <c r="F55"/>
  <c r="E54"/>
  <c r="F54"/>
  <c r="D54"/>
  <c r="D55"/>
  <c r="E53"/>
  <c r="F53"/>
  <c r="D53"/>
  <c r="C54" l="1"/>
  <c r="B54" s="1"/>
  <c r="C53"/>
  <c r="B53" s="1"/>
  <c r="C55"/>
  <c r="B55" s="1"/>
</calcChain>
</file>

<file path=xl/sharedStrings.xml><?xml version="1.0" encoding="utf-8"?>
<sst xmlns="http://schemas.openxmlformats.org/spreadsheetml/2006/main" count="202" uniqueCount="119">
  <si>
    <t>사용월</t>
  </si>
  <si>
    <t>사용구분</t>
  </si>
  <si>
    <t>금년도 사용량</t>
  </si>
  <si>
    <t>전년도 사용량</t>
  </si>
  <si>
    <t>전전년도 사용량</t>
  </si>
  <si>
    <t>에너지증감량</t>
  </si>
  <si>
    <t>탄소배출증감량</t>
  </si>
  <si>
    <t>탄소배출증감율</t>
  </si>
  <si>
    <t>전기</t>
  </si>
  <si>
    <t>도시가스</t>
  </si>
  <si>
    <t>상수도</t>
  </si>
  <si>
    <t>지역난방</t>
  </si>
  <si>
    <t>에너지 사용량(6개월간)</t>
    <phoneticPr fontId="4" type="noConversion"/>
  </si>
  <si>
    <t>온실가스 감축량
A=B*탄소배출계수</t>
    <phoneticPr fontId="4" type="noConversion"/>
  </si>
  <si>
    <t>에너지 절감량
B=C-(D+E)/2</t>
    <phoneticPr fontId="4" type="noConversion"/>
  </si>
  <si>
    <t>탄소배출계수 : 전기 1kwh=0.424kgCO2, 가스 1m3=2.24kgCO2, 수도 1m3=0.332kgCO2, 지역난방 1Mwh=0.312kgCO2</t>
    <phoneticPr fontId="4" type="noConversion"/>
  </si>
  <si>
    <t>온실가스 감축량</t>
    <phoneticPr fontId="4" type="noConversion"/>
  </si>
  <si>
    <t>구분</t>
    <phoneticPr fontId="4" type="noConversion"/>
  </si>
  <si>
    <t>절감 우수사례(요약)</t>
    <phoneticPr fontId="4" type="noConversion"/>
  </si>
  <si>
    <t>(세부사항은 아래 테이블 참조)</t>
  </si>
  <si>
    <t>V.A.T. inclusive</t>
  </si>
  <si>
    <t>Description</t>
  </si>
  <si>
    <t>Power 
(kw)</t>
  </si>
  <si>
    <t>EA</t>
  </si>
  <si>
    <t>Annual operation hours</t>
  </si>
  <si>
    <t>Efficiency       (%)</t>
  </si>
  <si>
    <t>Annual consumption (Kw/h)</t>
  </si>
  <si>
    <t>Tariff rate (KRW/Kwh)</t>
  </si>
  <si>
    <t>Annual 
energy cost
(1USD=1,101.2)</t>
  </si>
  <si>
    <t>KRW</t>
  </si>
  <si>
    <t>USD</t>
  </si>
  <si>
    <t>1. Existing</t>
  </si>
  <si>
    <t>Multi Stage Volute Pump</t>
  </si>
  <si>
    <t>2. New 
(High energy efficiency)</t>
  </si>
  <si>
    <t>Annual savings total (1-2)</t>
  </si>
  <si>
    <t>◈ Annual operation hours: Daily operation hours (07:00~19:00 = 12 hours) , 6 months * 25 days * 12 hours= 1,800 hours</t>
  </si>
  <si>
    <t>◈ Tariff rate: Normal use high voltage A type (Based on Aug. 2012)</t>
  </si>
  <si>
    <t>◈ Based on 2 chilled water pumps operation (Pump set:2 main pumps &amp; 1 stand-by pumps)</t>
  </si>
  <si>
    <t>3. 펌프 교체(관련 데이터 및 사진 참조)</t>
  </si>
  <si>
    <t>에너지 절감 세부 절감사례</t>
    <phoneticPr fontId="2" type="noConversion"/>
  </si>
  <si>
    <t>NO</t>
  </si>
  <si>
    <t>내 용</t>
    <phoneticPr fontId="1" type="noConversion"/>
  </si>
  <si>
    <t>사 진(Before)</t>
    <phoneticPr fontId="1" type="noConversion"/>
  </si>
  <si>
    <t>사진(After)</t>
    <phoneticPr fontId="1" type="noConversion"/>
  </si>
  <si>
    <t>18.3월~8월</t>
  </si>
  <si>
    <t>17.3월~8월</t>
  </si>
  <si>
    <t>16.3월~8월</t>
  </si>
  <si>
    <t xml:space="preserve">J.P. Morgan에서는 2012년 부터 J.P. Morgan 사옥에 설치된 등기구를                                                                  에너지 절감 사업의 일환으로 LED 등기구로 꾸준히 교체 작업이 진행되어 전기 사용량을 절감함. 2017년 3&amp;4층 office LED 교체로 전체 사무실 및 공용공간에 모든 등을 LED로 교체 완료. </t>
  </si>
  <si>
    <t xml:space="preserve">Power Consumption Reading for CRAC-A &amp; B Panels </t>
  </si>
  <si>
    <t>CRAC No on Duty</t>
  </si>
  <si>
    <t>2.4.5</t>
    <phoneticPr fontId="1" type="noConversion"/>
  </si>
  <si>
    <t>1.4.5</t>
    <phoneticPr fontId="1" type="noConversion"/>
  </si>
  <si>
    <t>1.2.5</t>
    <phoneticPr fontId="1" type="noConversion"/>
  </si>
  <si>
    <t>Date</t>
  </si>
  <si>
    <t xml:space="preserve">CRAC-A </t>
  </si>
  <si>
    <t>Before kWh</t>
  </si>
  <si>
    <t>PANEL</t>
  </si>
  <si>
    <t>Today kWh</t>
  </si>
  <si>
    <t>Daily kWh</t>
  </si>
  <si>
    <t>CRAC-B</t>
  </si>
  <si>
    <t>3 CRAC ON</t>
  </si>
  <si>
    <t xml:space="preserve">A+B PAN </t>
  </si>
  <si>
    <t>2 CRAC ON</t>
  </si>
  <si>
    <t xml:space="preserve"> Daily kWh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</si>
  <si>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</si>
  <si>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</si>
  <si>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</si>
  <si>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</si>
  <si>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</si>
  <si>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</si>
  <si>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</si>
  <si>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</si>
  <si>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</si>
  <si>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</si>
  <si>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</si>
  <si>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</si>
  <si>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</si>
  <si>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</si>
  <si>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</si>
  <si>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</si>
  <si>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3 CRAC ON FOR 16 DAYS (kWh)</t>
  </si>
  <si>
    <t>(Jun 30~Jul 15)</t>
  </si>
  <si>
    <t>2 CRAC ON FOR 16 DAYS (kWh)</t>
  </si>
  <si>
    <t>(Jul 30~Aug 14)</t>
  </si>
  <si>
    <t>kWh</t>
  </si>
  <si>
    <t xml:space="preserve">16 DAY ACTUAL SAVINGS </t>
  </si>
  <si>
    <t>DAILY AVERAGE</t>
  </si>
  <si>
    <t>365 DAYS ESITIMATE SAVINGS</t>
  </si>
  <si>
    <t>1. 3&amp;4층 천정 교체 프로젝 진행시 사무실내 모든 형광등을 LED로 교체함</t>
  </si>
  <si>
    <t>1. 5F Office Area</t>
  </si>
  <si>
    <t>LED lamp replacement from 36W*4  110ea</t>
    <phoneticPr fontId="0" type="noConversion"/>
  </si>
  <si>
    <t>39W LED, 123ea</t>
  </si>
  <si>
    <t>LED lamp replacement from 26W*2  60ea</t>
    <phoneticPr fontId="0" type="noConversion"/>
  </si>
  <si>
    <t>LED lamp replacement from 32W 42ea</t>
    <phoneticPr fontId="0" type="noConversion"/>
  </si>
  <si>
    <t>2. 2F Office Area</t>
  </si>
  <si>
    <t>LED lamp replacement from 36W*3  98ea</t>
    <phoneticPr fontId="0" type="noConversion"/>
  </si>
  <si>
    <t>39W LED. 126ea</t>
  </si>
  <si>
    <t>LED lamp replacement from 26W*2  27ea</t>
    <phoneticPr fontId="0" type="noConversion"/>
  </si>
  <si>
    <t>LED lamp replacement from 32W 23ea</t>
    <phoneticPr fontId="0" type="noConversion"/>
  </si>
  <si>
    <t>Item</t>
  </si>
  <si>
    <t>Action Plan</t>
  </si>
  <si>
    <t>Monthly Consumption (kWh)</t>
  </si>
  <si>
    <t>Annual Savings 
(kWh)</t>
  </si>
  <si>
    <t>Before</t>
  </si>
  <si>
    <t>After</t>
  </si>
  <si>
    <t>Savings</t>
  </si>
  <si>
    <t>Energy Efficiency Analysis - Fire pump replacement</t>
  </si>
  <si>
    <t>J.P. Morgan에서는 2012년 부터 J.P. Morgan 사옥에 설치된 노후된 모터 및 펌프를                                               에너지 절감 사업의 일환으로 고효율 인증된 기자재를 선청하여 부스터 펌프 &amp; 소방펌프를 진행하여 전기 사용량 및 물 사용량을 절감함.</t>
  </si>
  <si>
    <t xml:space="preserve">Current                                         </t>
  </si>
  <si>
    <t xml:space="preserve">Before                 </t>
  </si>
  <si>
    <t>3. 노후된 모터 및 펌프를 에너지 절감 사업의 일환으로 고효율 인증된 기자재를 선청하여 부스터 펌프 &amp; 소방펌프를 진행하여 전기 사용량 및 물 사용량을 절감함.</t>
  </si>
  <si>
    <t xml:space="preserve">1. J.P. Morgan에서는 2012년 부터 J.P. Morgan 사옥에 설치된 등기구를                                                                  에너지 절감 사업의 일환으로 LED 등기구로 꾸준히 교체 작업이 진행되어 전기 사용량을 절감함. 2017년 3&amp;4층 office LED 교체로 전체 사무실 및 공용공간에 모든 등을 LED로 교체 완료. </t>
  </si>
  <si>
    <t>장소</t>
    <phoneticPr fontId="4" type="noConversion"/>
  </si>
  <si>
    <t>B3F</t>
    <phoneticPr fontId="4" type="noConversion"/>
  </si>
  <si>
    <t>작업일자</t>
    <phoneticPr fontId="4" type="noConversion"/>
  </si>
  <si>
    <t>2018.04.09~04.22</t>
    <phoneticPr fontId="4" type="noConversion"/>
  </si>
  <si>
    <t>노후된 모터 및 펌프를 에너지 절감 사업의 일환으로 고효율 인증된 기자재를 선청하여 부스터 펌프 &amp; 
소방펌프를 진행하여 전기 사용량 및 물 사용량을 절감함.</t>
  </si>
  <si>
    <t>2. 현재 3대의 전산실용 항온항습기를 항시 가동하던 것을 2대만 가동함으로써 에너지 절감을 실천</t>
  </si>
  <si>
    <t>현재 3대의 전산실용 항온항습기를 항시 가동(24/7)하던 것을 2대만 가동함으로써 에너지 절감을 실천</t>
  </si>
</sst>
</file>

<file path=xl/styles.xml><?xml version="1.0" encoding="utf-8"?>
<styleSheet xmlns="http://schemas.openxmlformats.org/spreadsheetml/2006/main">
  <numFmts count="10">
    <numFmt numFmtId="41" formatCode="_-* #,##0_-;\-* #,##0_-;_-* &quot;-&quot;_-;_-@_-"/>
    <numFmt numFmtId="43" formatCode="_-* #,##0.00_-;\-* #,##0.00_-;_-* &quot;-&quot;??_-;_-@_-"/>
    <numFmt numFmtId="176" formatCode="_(* #,##0.00_);_(* \(#,##0.00\);_(* &quot;-&quot;??_);_(@_)"/>
    <numFmt numFmtId="177" formatCode="[$-409]mmm&quot;-&quot;yy;@"/>
    <numFmt numFmtId="178" formatCode="_-* #,##0_-;\-* #,##0_-;_-* &quot;-&quot;??_-;_-@_-"/>
    <numFmt numFmtId="179" formatCode="#,##0.00_ "/>
    <numFmt numFmtId="180" formatCode="_(* #,##0_);_(* \(#,##0\);_(* &quot;-&quot;??_);_(@_)"/>
    <numFmt numFmtId="181" formatCode="#,##0_ "/>
    <numFmt numFmtId="182" formatCode="0.0"/>
    <numFmt numFmtId="183" formatCode="_(* #,##0.0_);_(* \(#,##0.0\);_(* &quot;-&quot;??_);_(@_)"/>
  </numFmts>
  <fonts count="3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9"/>
      <color rgb="FF545454"/>
      <name val="맑은 고딕"/>
      <family val="3"/>
      <charset val="129"/>
      <scheme val="minor"/>
    </font>
    <font>
      <sz val="9"/>
      <color rgb="FF545454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2"/>
      <scheme val="minor"/>
    </font>
    <font>
      <sz val="11"/>
      <name val="돋움"/>
      <family val="3"/>
      <charset val="129"/>
    </font>
    <font>
      <b/>
      <u/>
      <sz val="14"/>
      <name val="Trebuchet MS"/>
      <family val="2"/>
    </font>
    <font>
      <sz val="11"/>
      <name val="Trebuchet MS"/>
      <family val="2"/>
    </font>
    <font>
      <sz val="10"/>
      <name val="Trebuchet MS"/>
      <family val="2"/>
    </font>
    <font>
      <b/>
      <sz val="10"/>
      <name val="Trebuchet MS"/>
      <family val="2"/>
    </font>
    <font>
      <sz val="11"/>
      <color theme="1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16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16"/>
      <name val="맑은 고딕"/>
      <family val="3"/>
      <charset val="129"/>
      <scheme val="minor"/>
    </font>
    <font>
      <sz val="18"/>
      <color theme="1"/>
      <name val="맑은 고딕"/>
      <family val="2"/>
      <scheme val="minor"/>
    </font>
    <font>
      <b/>
      <sz val="14"/>
      <color rgb="FFFF0000"/>
      <name val="맑은 고딕"/>
      <family val="2"/>
      <scheme val="minor"/>
    </font>
    <font>
      <sz val="8"/>
      <color theme="1"/>
      <name val="맑은 고딕"/>
      <family val="2"/>
      <scheme val="minor"/>
    </font>
    <font>
      <sz val="11"/>
      <color theme="1"/>
      <name val="맑은 고딕"/>
      <family val="2"/>
      <scheme val="minor"/>
    </font>
    <font>
      <b/>
      <sz val="8"/>
      <color theme="1"/>
      <name val="맑은 고딕"/>
      <family val="2"/>
      <scheme val="minor"/>
    </font>
    <font>
      <b/>
      <sz val="11"/>
      <color rgb="FFFF0000"/>
      <name val="맑은 고딕"/>
      <family val="2"/>
      <scheme val="minor"/>
    </font>
    <font>
      <b/>
      <sz val="16"/>
      <color theme="1"/>
      <name val="맑은 고딕"/>
      <family val="2"/>
      <scheme val="minor"/>
    </font>
    <font>
      <b/>
      <sz val="14"/>
      <color theme="1"/>
      <name val="맑은 고딕"/>
      <family val="2"/>
      <scheme val="minor"/>
    </font>
    <font>
      <sz val="11"/>
      <color rgb="FFFF0000"/>
      <name val="맑은 고딕"/>
      <family val="2"/>
      <scheme val="minor"/>
    </font>
    <font>
      <sz val="10"/>
      <name val="Arial"/>
      <family val="2"/>
    </font>
    <font>
      <sz val="12"/>
      <name val="맑은 고딕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91">
    <border>
      <left/>
      <right/>
      <top/>
      <bottom/>
      <diagonal/>
    </border>
    <border>
      <left/>
      <right/>
      <top/>
      <bottom style="medium">
        <color rgb="FFA1C051"/>
      </bottom>
      <diagonal/>
    </border>
    <border>
      <left/>
      <right/>
      <top style="medium">
        <color rgb="FFA1C05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rgb="FF00B05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8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0" fontId="6" fillId="0" borderId="0">
      <alignment vertical="center"/>
    </xf>
    <xf numFmtId="0" fontId="11" fillId="0" borderId="0">
      <alignment vertical="center"/>
    </xf>
    <xf numFmtId="0" fontId="29" fillId="0" borderId="0"/>
    <xf numFmtId="176" fontId="23" fillId="0" borderId="0" applyFont="0" applyFill="0" applyBorder="0" applyAlignment="0" applyProtection="0"/>
    <xf numFmtId="0" fontId="6" fillId="0" borderId="0"/>
  </cellStyleXfs>
  <cellXfs count="259">
    <xf numFmtId="0" fontId="0" fillId="0" borderId="0" xfId="0">
      <alignment vertical="center"/>
    </xf>
    <xf numFmtId="0" fontId="3" fillId="0" borderId="0" xfId="0" applyFont="1" applyAlignment="1">
      <alignment vertical="center" wrapText="1"/>
    </xf>
    <xf numFmtId="3" fontId="3" fillId="0" borderId="0" xfId="0" applyNumberFormat="1" applyFont="1" applyAlignment="1">
      <alignment vertical="center" wrapText="1"/>
    </xf>
    <xf numFmtId="4" fontId="3" fillId="0" borderId="0" xfId="0" applyNumberFormat="1" applyFont="1" applyAlignment="1">
      <alignment horizontal="right" vertical="center" wrapText="1"/>
    </xf>
    <xf numFmtId="0" fontId="3" fillId="0" borderId="0" xfId="0" applyFont="1" applyAlignment="1">
      <alignment horizontal="right" vertical="center" wrapText="1"/>
    </xf>
    <xf numFmtId="4" fontId="3" fillId="0" borderId="0" xfId="0" applyNumberFormat="1" applyFont="1" applyAlignment="1">
      <alignment vertical="center" wrapText="1"/>
    </xf>
    <xf numFmtId="41" fontId="3" fillId="0" borderId="0" xfId="1" applyFont="1" applyFill="1" applyAlignment="1">
      <alignment vertical="center" wrapText="1"/>
    </xf>
    <xf numFmtId="0" fontId="0" fillId="0" borderId="0" xfId="0" applyFill="1">
      <alignment vertical="center"/>
    </xf>
    <xf numFmtId="0" fontId="3" fillId="0" borderId="0" xfId="0" applyFont="1" applyFill="1" applyAlignment="1">
      <alignment vertical="center" wrapText="1"/>
    </xf>
    <xf numFmtId="0" fontId="3" fillId="2" borderId="3" xfId="0" quotePrefix="1" applyFont="1" applyFill="1" applyBorder="1" applyAlignment="1">
      <alignment vertical="center" wrapText="1"/>
    </xf>
    <xf numFmtId="41" fontId="3" fillId="2" borderId="3" xfId="1" quotePrefix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3" fontId="0" fillId="0" borderId="3" xfId="0" applyNumberFormat="1" applyFill="1" applyBorder="1">
      <alignment vertical="center"/>
    </xf>
    <xf numFmtId="41" fontId="0" fillId="0" borderId="3" xfId="0" applyNumberFormat="1" applyFill="1" applyBorder="1">
      <alignment vertical="center"/>
    </xf>
    <xf numFmtId="0" fontId="2" fillId="2" borderId="0" xfId="0" applyFont="1" applyFill="1" applyAlignment="1">
      <alignment horizontal="center" vertical="center" wrapText="1"/>
    </xf>
    <xf numFmtId="0" fontId="8" fillId="0" borderId="0" xfId="0" applyFont="1" applyAlignment="1"/>
    <xf numFmtId="0" fontId="9" fillId="0" borderId="15" xfId="3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/>
    </xf>
    <xf numFmtId="0" fontId="9" fillId="0" borderId="17" xfId="0" applyFont="1" applyBorder="1" applyAlignment="1">
      <alignment vertical="center" wrapText="1"/>
    </xf>
    <xf numFmtId="179" fontId="9" fillId="0" borderId="20" xfId="2" applyNumberFormat="1" applyFont="1" applyBorder="1" applyAlignment="1">
      <alignment horizontal="center" vertical="center"/>
    </xf>
    <xf numFmtId="178" fontId="9" fillId="0" borderId="21" xfId="2" applyNumberFormat="1" applyFont="1" applyBorder="1" applyAlignment="1">
      <alignment horizontal="center" vertical="center"/>
    </xf>
    <xf numFmtId="178" fontId="9" fillId="0" borderId="22" xfId="2" applyNumberFormat="1" applyFont="1" applyBorder="1" applyAlignment="1">
      <alignment horizontal="center" vertical="center"/>
    </xf>
    <xf numFmtId="180" fontId="9" fillId="0" borderId="10" xfId="0" applyNumberFormat="1" applyFont="1" applyBorder="1" applyAlignment="1">
      <alignment vertical="center"/>
    </xf>
    <xf numFmtId="0" fontId="9" fillId="0" borderId="23" xfId="0" applyFont="1" applyBorder="1" applyAlignment="1">
      <alignment vertical="center" wrapText="1"/>
    </xf>
    <xf numFmtId="179" fontId="9" fillId="0" borderId="25" xfId="2" applyNumberFormat="1" applyFont="1" applyBorder="1" applyAlignment="1">
      <alignment horizontal="center" vertical="center"/>
    </xf>
    <xf numFmtId="178" fontId="9" fillId="0" borderId="3" xfId="2" applyNumberFormat="1" applyFont="1" applyBorder="1" applyAlignment="1">
      <alignment horizontal="center" vertical="center"/>
    </xf>
    <xf numFmtId="178" fontId="9" fillId="0" borderId="26" xfId="2" applyNumberFormat="1" applyFont="1" applyBorder="1" applyAlignment="1">
      <alignment horizontal="center" vertical="center"/>
    </xf>
    <xf numFmtId="180" fontId="9" fillId="0" borderId="27" xfId="0" applyNumberFormat="1" applyFont="1" applyBorder="1" applyAlignment="1">
      <alignment vertical="center"/>
    </xf>
    <xf numFmtId="178" fontId="10" fillId="3" borderId="13" xfId="2" applyNumberFormat="1" applyFont="1" applyFill="1" applyBorder="1" applyAlignment="1">
      <alignment horizontal="center" vertical="center"/>
    </xf>
    <xf numFmtId="180" fontId="9" fillId="3" borderId="16" xfId="0" applyNumberFormat="1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/>
    <xf numFmtId="0" fontId="10" fillId="0" borderId="0" xfId="3" applyFont="1" applyBorder="1">
      <alignment vertical="center"/>
    </xf>
    <xf numFmtId="0" fontId="9" fillId="0" borderId="0" xfId="3" applyFont="1" applyBorder="1">
      <alignment vertical="center"/>
    </xf>
    <xf numFmtId="0" fontId="9" fillId="0" borderId="0" xfId="3" applyFont="1" applyBorder="1" applyAlignment="1">
      <alignment vertical="center" wrapText="1"/>
    </xf>
    <xf numFmtId="0" fontId="9" fillId="0" borderId="0" xfId="3" applyFont="1">
      <alignment vertical="center"/>
    </xf>
    <xf numFmtId="0" fontId="8" fillId="0" borderId="0" xfId="3" applyFont="1">
      <alignment vertical="center"/>
    </xf>
    <xf numFmtId="0" fontId="8" fillId="0" borderId="0" xfId="3" applyFont="1" applyBorder="1">
      <alignment vertical="center"/>
    </xf>
    <xf numFmtId="0" fontId="12" fillId="0" borderId="30" xfId="4" applyFont="1" applyBorder="1">
      <alignment vertical="center"/>
    </xf>
    <xf numFmtId="0" fontId="13" fillId="0" borderId="30" xfId="4" applyFont="1" applyBorder="1">
      <alignment vertical="center"/>
    </xf>
    <xf numFmtId="0" fontId="14" fillId="0" borderId="30" xfId="4" applyFont="1" applyBorder="1">
      <alignment vertical="center"/>
    </xf>
    <xf numFmtId="0" fontId="15" fillId="0" borderId="30" xfId="4" applyFont="1" applyBorder="1" applyAlignment="1">
      <alignment horizontal="right" vertical="center" wrapText="1"/>
    </xf>
    <xf numFmtId="0" fontId="14" fillId="0" borderId="0" xfId="4" applyFont="1">
      <alignment vertical="center"/>
    </xf>
    <xf numFmtId="0" fontId="14" fillId="0" borderId="0" xfId="4" applyFont="1" applyAlignment="1">
      <alignment vertical="center" wrapText="1"/>
    </xf>
    <xf numFmtId="0" fontId="16" fillId="4" borderId="31" xfId="4" applyFont="1" applyFill="1" applyBorder="1" applyAlignment="1">
      <alignment horizontal="center" vertical="center"/>
    </xf>
    <xf numFmtId="0" fontId="17" fillId="4" borderId="3" xfId="4" applyFont="1" applyFill="1" applyBorder="1" applyAlignment="1">
      <alignment horizontal="center" vertical="center" wrapText="1"/>
    </xf>
    <xf numFmtId="0" fontId="18" fillId="0" borderId="0" xfId="4" applyFont="1" applyFill="1">
      <alignment vertical="center"/>
    </xf>
    <xf numFmtId="0" fontId="19" fillId="5" borderId="3" xfId="4" quotePrefix="1" applyFont="1" applyFill="1" applyBorder="1" applyAlignment="1">
      <alignment horizontal="center" vertical="center"/>
    </xf>
    <xf numFmtId="0" fontId="14" fillId="0" borderId="3" xfId="4" applyFont="1" applyBorder="1" applyAlignment="1">
      <alignment vertical="center"/>
    </xf>
    <xf numFmtId="181" fontId="14" fillId="0" borderId="0" xfId="4" applyNumberFormat="1" applyFont="1">
      <alignment vertical="center"/>
    </xf>
    <xf numFmtId="178" fontId="9" fillId="0" borderId="20" xfId="2" applyNumberFormat="1" applyFont="1" applyBorder="1" applyAlignment="1">
      <alignment horizontal="center" vertical="center"/>
    </xf>
    <xf numFmtId="0" fontId="7" fillId="0" borderId="0" xfId="3" applyFont="1" applyAlignment="1">
      <alignment horizontal="center"/>
    </xf>
    <xf numFmtId="0" fontId="0" fillId="0" borderId="0" xfId="0" applyAlignment="1"/>
    <xf numFmtId="0" fontId="20" fillId="0" borderId="0" xfId="0" applyFont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1" fillId="0" borderId="33" xfId="0" applyFont="1" applyBorder="1" applyAlignment="1">
      <alignment horizontal="left"/>
    </xf>
    <xf numFmtId="0" fontId="0" fillId="0" borderId="34" xfId="0" applyBorder="1" applyAlignment="1">
      <alignment horizontal="center"/>
    </xf>
    <xf numFmtId="0" fontId="0" fillId="6" borderId="35" xfId="0" applyFont="1" applyFill="1" applyBorder="1" applyAlignment="1">
      <alignment horizontal="center"/>
    </xf>
    <xf numFmtId="0" fontId="0" fillId="6" borderId="36" xfId="0" applyFont="1" applyFill="1" applyBorder="1" applyAlignment="1">
      <alignment horizontal="center"/>
    </xf>
    <xf numFmtId="0" fontId="5" fillId="7" borderId="37" xfId="0" applyFont="1" applyFill="1" applyBorder="1" applyAlignment="1">
      <alignment horizontal="center"/>
    </xf>
    <xf numFmtId="0" fontId="5" fillId="7" borderId="35" xfId="0" quotePrefix="1" applyFont="1" applyFill="1" applyBorder="1" applyAlignment="1">
      <alignment horizontal="center"/>
    </xf>
    <xf numFmtId="0" fontId="5" fillId="7" borderId="35" xfId="0" applyFont="1" applyFill="1" applyBorder="1" applyAlignment="1">
      <alignment horizontal="center"/>
    </xf>
    <xf numFmtId="0" fontId="5" fillId="7" borderId="38" xfId="0" applyFont="1" applyFill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/>
    <xf numFmtId="0" fontId="0" fillId="0" borderId="41" xfId="0" applyBorder="1" applyAlignment="1"/>
    <xf numFmtId="16" fontId="0" fillId="0" borderId="42" xfId="0" applyNumberFormat="1" applyBorder="1" applyAlignment="1"/>
    <xf numFmtId="16" fontId="5" fillId="0" borderId="42" xfId="0" applyNumberFormat="1" applyFont="1" applyBorder="1" applyAlignment="1"/>
    <xf numFmtId="16" fontId="0" fillId="0" borderId="43" xfId="0" applyNumberFormat="1" applyBorder="1" applyAlignment="1"/>
    <xf numFmtId="16" fontId="0" fillId="0" borderId="41" xfId="0" applyNumberFormat="1" applyBorder="1" applyAlignment="1"/>
    <xf numFmtId="16" fontId="5" fillId="0" borderId="44" xfId="0" applyNumberFormat="1" applyFont="1" applyBorder="1" applyAlignment="1"/>
    <xf numFmtId="16" fontId="0" fillId="0" borderId="45" xfId="0" applyNumberFormat="1" applyFont="1" applyBorder="1" applyAlignment="1"/>
    <xf numFmtId="16" fontId="0" fillId="0" borderId="46" xfId="0" applyNumberFormat="1" applyBorder="1" applyAlignment="1"/>
    <xf numFmtId="0" fontId="0" fillId="0" borderId="47" xfId="0" applyBorder="1" applyAlignment="1"/>
    <xf numFmtId="0" fontId="0" fillId="0" borderId="48" xfId="0" applyBorder="1" applyAlignment="1"/>
    <xf numFmtId="1" fontId="22" fillId="0" borderId="49" xfId="0" applyNumberFormat="1" applyFont="1" applyBorder="1" applyAlignment="1"/>
    <xf numFmtId="1" fontId="22" fillId="0" borderId="49" xfId="2" applyNumberFormat="1" applyFont="1" applyBorder="1"/>
    <xf numFmtId="1" fontId="22" fillId="0" borderId="50" xfId="2" applyNumberFormat="1" applyFont="1" applyBorder="1"/>
    <xf numFmtId="1" fontId="22" fillId="0" borderId="48" xfId="2" applyNumberFormat="1" applyFont="1" applyBorder="1"/>
    <xf numFmtId="1" fontId="22" fillId="0" borderId="51" xfId="2" applyNumberFormat="1" applyFont="1" applyBorder="1"/>
    <xf numFmtId="1" fontId="22" fillId="0" borderId="51" xfId="0" applyNumberFormat="1" applyFont="1" applyBorder="1" applyAlignment="1"/>
    <xf numFmtId="182" fontId="22" fillId="0" borderId="51" xfId="0" applyNumberFormat="1" applyFont="1" applyBorder="1" applyAlignment="1"/>
    <xf numFmtId="182" fontId="22" fillId="0" borderId="52" xfId="0" applyNumberFormat="1" applyFont="1" applyBorder="1" applyAlignment="1"/>
    <xf numFmtId="0" fontId="0" fillId="0" borderId="53" xfId="0" applyBorder="1" applyAlignment="1"/>
    <xf numFmtId="1" fontId="22" fillId="0" borderId="54" xfId="0" applyNumberFormat="1" applyFont="1" applyBorder="1" applyAlignment="1"/>
    <xf numFmtId="1" fontId="22" fillId="0" borderId="54" xfId="2" applyNumberFormat="1" applyFont="1" applyBorder="1"/>
    <xf numFmtId="1" fontId="22" fillId="0" borderId="55" xfId="2" applyNumberFormat="1" applyFont="1" applyBorder="1"/>
    <xf numFmtId="1" fontId="22" fillId="0" borderId="53" xfId="2" applyNumberFormat="1" applyFont="1" applyBorder="1"/>
    <xf numFmtId="1" fontId="22" fillId="0" borderId="56" xfId="2" applyNumberFormat="1" applyFont="1" applyBorder="1"/>
    <xf numFmtId="0" fontId="22" fillId="0" borderId="54" xfId="0" applyFont="1" applyBorder="1" applyAlignment="1"/>
    <xf numFmtId="0" fontId="22" fillId="0" borderId="57" xfId="0" applyFont="1" applyBorder="1" applyAlignment="1"/>
    <xf numFmtId="0" fontId="5" fillId="0" borderId="0" xfId="0" applyFont="1" applyAlignment="1"/>
    <xf numFmtId="0" fontId="5" fillId="0" borderId="58" xfId="0" applyFont="1" applyBorder="1" applyAlignment="1"/>
    <xf numFmtId="0" fontId="5" fillId="3" borderId="41" xfId="0" applyFont="1" applyFill="1" applyBorder="1" applyAlignment="1"/>
    <xf numFmtId="1" fontId="22" fillId="0" borderId="42" xfId="0" applyNumberFormat="1" applyFont="1" applyBorder="1" applyAlignment="1"/>
    <xf numFmtId="1" fontId="24" fillId="0" borderId="42" xfId="0" applyNumberFormat="1" applyFont="1" applyBorder="1" applyAlignment="1"/>
    <xf numFmtId="1" fontId="22" fillId="8" borderId="42" xfId="2" applyNumberFormat="1" applyFont="1" applyFill="1" applyBorder="1"/>
    <xf numFmtId="1" fontId="22" fillId="8" borderId="43" xfId="2" applyNumberFormat="1" applyFont="1" applyFill="1" applyBorder="1"/>
    <xf numFmtId="1" fontId="22" fillId="9" borderId="41" xfId="2" applyNumberFormat="1" applyFont="1" applyFill="1" applyBorder="1"/>
    <xf numFmtId="1" fontId="24" fillId="9" borderId="42" xfId="2" applyNumberFormat="1" applyFont="1" applyFill="1" applyBorder="1"/>
    <xf numFmtId="1" fontId="24" fillId="9" borderId="44" xfId="2" applyNumberFormat="1" applyFont="1" applyFill="1" applyBorder="1"/>
    <xf numFmtId="1" fontId="22" fillId="9" borderId="44" xfId="2" applyNumberFormat="1" applyFont="1" applyFill="1" applyBorder="1"/>
    <xf numFmtId="183" fontId="24" fillId="9" borderId="44" xfId="2" applyNumberFormat="1" applyFont="1" applyFill="1" applyBorder="1"/>
    <xf numFmtId="183" fontId="24" fillId="9" borderId="46" xfId="2" applyNumberFormat="1" applyFont="1" applyFill="1" applyBorder="1"/>
    <xf numFmtId="0" fontId="0" fillId="0" borderId="19" xfId="0" applyBorder="1" applyAlignment="1"/>
    <xf numFmtId="0" fontId="0" fillId="0" borderId="0" xfId="0" applyFont="1" applyAlignment="1"/>
    <xf numFmtId="0" fontId="0" fillId="0" borderId="59" xfId="0" applyBorder="1" applyAlignment="1"/>
    <xf numFmtId="0" fontId="0" fillId="0" borderId="60" xfId="0" applyBorder="1" applyAlignment="1"/>
    <xf numFmtId="16" fontId="0" fillId="0" borderId="41" xfId="0" applyNumberFormat="1" applyFont="1" applyBorder="1" applyAlignment="1"/>
    <xf numFmtId="16" fontId="0" fillId="0" borderId="44" xfId="0" applyNumberFormat="1" applyFont="1" applyBorder="1" applyAlignment="1"/>
    <xf numFmtId="16" fontId="0" fillId="0" borderId="45" xfId="0" applyNumberFormat="1" applyBorder="1" applyAlignment="1"/>
    <xf numFmtId="16" fontId="0" fillId="0" borderId="61" xfId="0" applyNumberFormat="1" applyBorder="1" applyAlignment="1"/>
    <xf numFmtId="0" fontId="0" fillId="0" borderId="62" xfId="0" applyBorder="1" applyAlignment="1"/>
    <xf numFmtId="0" fontId="0" fillId="0" borderId="63" xfId="0" applyBorder="1" applyAlignment="1"/>
    <xf numFmtId="1" fontId="22" fillId="0" borderId="50" xfId="0" applyNumberFormat="1" applyFont="1" applyBorder="1" applyAlignment="1"/>
    <xf numFmtId="1" fontId="22" fillId="0" borderId="48" xfId="0" applyNumberFormat="1" applyFont="1" applyBorder="1" applyAlignment="1"/>
    <xf numFmtId="182" fontId="22" fillId="0" borderId="50" xfId="0" applyNumberFormat="1" applyFont="1" applyBorder="1" applyAlignment="1"/>
    <xf numFmtId="0" fontId="0" fillId="0" borderId="64" xfId="0" applyBorder="1" applyAlignment="1"/>
    <xf numFmtId="1" fontId="22" fillId="0" borderId="55" xfId="0" applyNumberFormat="1" applyFont="1" applyBorder="1" applyAlignment="1"/>
    <xf numFmtId="1" fontId="22" fillId="0" borderId="53" xfId="0" applyNumberFormat="1" applyFont="1" applyBorder="1" applyAlignment="1"/>
    <xf numFmtId="1" fontId="22" fillId="0" borderId="0" xfId="0" applyNumberFormat="1" applyFont="1" applyAlignment="1"/>
    <xf numFmtId="0" fontId="22" fillId="0" borderId="0" xfId="0" applyFont="1" applyAlignment="1"/>
    <xf numFmtId="0" fontId="5" fillId="0" borderId="21" xfId="0" applyFont="1" applyBorder="1" applyAlignment="1"/>
    <xf numFmtId="0" fontId="5" fillId="3" borderId="60" xfId="0" applyFont="1" applyFill="1" applyBorder="1" applyAlignment="1"/>
    <xf numFmtId="1" fontId="22" fillId="0" borderId="42" xfId="2" applyNumberFormat="1" applyFont="1" applyBorder="1"/>
    <xf numFmtId="1" fontId="24" fillId="0" borderId="42" xfId="2" applyNumberFormat="1" applyFont="1" applyBorder="1"/>
    <xf numFmtId="1" fontId="24" fillId="9" borderId="43" xfId="2" applyNumberFormat="1" applyFont="1" applyFill="1" applyBorder="1"/>
    <xf numFmtId="1" fontId="22" fillId="9" borderId="43" xfId="2" applyNumberFormat="1" applyFont="1" applyFill="1" applyBorder="1"/>
    <xf numFmtId="1" fontId="24" fillId="9" borderId="43" xfId="0" applyNumberFormat="1" applyFont="1" applyFill="1" applyBorder="1" applyAlignment="1"/>
    <xf numFmtId="0" fontId="24" fillId="9" borderId="43" xfId="0" applyFont="1" applyFill="1" applyBorder="1" applyAlignment="1"/>
    <xf numFmtId="0" fontId="24" fillId="9" borderId="46" xfId="0" applyFont="1" applyFill="1" applyBorder="1" applyAlignment="1"/>
    <xf numFmtId="1" fontId="0" fillId="0" borderId="0" xfId="0" applyNumberFormat="1" applyAlignment="1"/>
    <xf numFmtId="1" fontId="0" fillId="0" borderId="19" xfId="0" applyNumberFormat="1" applyBorder="1" applyAlignment="1"/>
    <xf numFmtId="1" fontId="0" fillId="0" borderId="0" xfId="0" applyNumberFormat="1" applyFont="1" applyAlignment="1"/>
    <xf numFmtId="183" fontId="0" fillId="6" borderId="5" xfId="2" applyNumberFormat="1" applyFont="1" applyFill="1" applyBorder="1"/>
    <xf numFmtId="183" fontId="0" fillId="0" borderId="65" xfId="2" applyNumberFormat="1" applyFont="1" applyBorder="1"/>
    <xf numFmtId="183" fontId="0" fillId="10" borderId="66" xfId="2" applyNumberFormat="1" applyFont="1" applyFill="1" applyBorder="1"/>
    <xf numFmtId="1" fontId="0" fillId="0" borderId="67" xfId="2" applyNumberFormat="1" applyFont="1" applyBorder="1"/>
    <xf numFmtId="1" fontId="22" fillId="6" borderId="68" xfId="2" applyNumberFormat="1" applyFont="1" applyFill="1" applyBorder="1"/>
    <xf numFmtId="1" fontId="24" fillId="6" borderId="68" xfId="2" applyNumberFormat="1" applyFont="1" applyFill="1" applyBorder="1"/>
    <xf numFmtId="1" fontId="22" fillId="6" borderId="69" xfId="2" applyNumberFormat="1" applyFont="1" applyFill="1" applyBorder="1"/>
    <xf numFmtId="1" fontId="22" fillId="8" borderId="70" xfId="2" applyNumberFormat="1" applyFont="1" applyFill="1" applyBorder="1"/>
    <xf numFmtId="1" fontId="22" fillId="0" borderId="68" xfId="2" applyNumberFormat="1" applyFont="1" applyBorder="1"/>
    <xf numFmtId="1" fontId="22" fillId="0" borderId="71" xfId="2" applyNumberFormat="1" applyFont="1" applyBorder="1"/>
    <xf numFmtId="1" fontId="22" fillId="0" borderId="72" xfId="2" applyNumberFormat="1" applyFont="1" applyBorder="1"/>
    <xf numFmtId="183" fontId="22" fillId="0" borderId="72" xfId="2" applyNumberFormat="1" applyFont="1" applyBorder="1"/>
    <xf numFmtId="183" fontId="22" fillId="0" borderId="73" xfId="2" applyNumberFormat="1" applyFont="1" applyBorder="1"/>
    <xf numFmtId="183" fontId="0" fillId="0" borderId="0" xfId="2" applyNumberFormat="1" applyFont="1"/>
    <xf numFmtId="0" fontId="0" fillId="2" borderId="11" xfId="0" applyFill="1" applyBorder="1" applyAlignment="1"/>
    <xf numFmtId="183" fontId="0" fillId="0" borderId="74" xfId="2" applyNumberFormat="1" applyFont="1" applyBorder="1"/>
    <xf numFmtId="0" fontId="0" fillId="10" borderId="75" xfId="0" applyFill="1" applyBorder="1" applyAlignment="1"/>
    <xf numFmtId="1" fontId="0" fillId="0" borderId="76" xfId="0" applyNumberFormat="1" applyBorder="1" applyAlignment="1"/>
    <xf numFmtId="1" fontId="0" fillId="0" borderId="77" xfId="0" applyNumberFormat="1" applyBorder="1" applyAlignment="1"/>
    <xf numFmtId="1" fontId="25" fillId="0" borderId="77" xfId="0" applyNumberFormat="1" applyFont="1" applyBorder="1" applyAlignment="1">
      <alignment horizontal="center"/>
    </xf>
    <xf numFmtId="1" fontId="25" fillId="0" borderId="77" xfId="0" applyNumberFormat="1" applyFont="1" applyBorder="1" applyAlignment="1"/>
    <xf numFmtId="1" fontId="25" fillId="0" borderId="78" xfId="0" applyNumberFormat="1" applyFont="1" applyBorder="1" applyAlignment="1"/>
    <xf numFmtId="1" fontId="22" fillId="2" borderId="79" xfId="0" applyNumberFormat="1" applyFont="1" applyFill="1" applyBorder="1" applyAlignment="1"/>
    <xf numFmtId="1" fontId="24" fillId="2" borderId="77" xfId="0" applyNumberFormat="1" applyFont="1" applyFill="1" applyBorder="1" applyAlignment="1"/>
    <xf numFmtId="1" fontId="24" fillId="2" borderId="80" xfId="0" applyNumberFormat="1" applyFont="1" applyFill="1" applyBorder="1" applyAlignment="1"/>
    <xf numFmtId="1" fontId="24" fillId="2" borderId="81" xfId="0" applyNumberFormat="1" applyFont="1" applyFill="1" applyBorder="1" applyAlignment="1"/>
    <xf numFmtId="1" fontId="22" fillId="2" borderId="81" xfId="0" applyNumberFormat="1" applyFont="1" applyFill="1" applyBorder="1" applyAlignment="1"/>
    <xf numFmtId="1" fontId="22" fillId="10" borderId="81" xfId="0" applyNumberFormat="1" applyFont="1" applyFill="1" applyBorder="1" applyAlignment="1"/>
    <xf numFmtId="182" fontId="22" fillId="10" borderId="81" xfId="0" applyNumberFormat="1" applyFont="1" applyFill="1" applyBorder="1" applyAlignment="1"/>
    <xf numFmtId="182" fontId="22" fillId="10" borderId="82" xfId="0" applyNumberFormat="1" applyFont="1" applyFill="1" applyBorder="1" applyAlignment="1"/>
    <xf numFmtId="0" fontId="0" fillId="0" borderId="0" xfId="0" applyBorder="1" applyAlignment="1"/>
    <xf numFmtId="0" fontId="0" fillId="0" borderId="83" xfId="0" applyBorder="1" applyAlignment="1"/>
    <xf numFmtId="0" fontId="0" fillId="0" borderId="76" xfId="0" applyBorder="1" applyAlignment="1"/>
    <xf numFmtId="182" fontId="0" fillId="0" borderId="77" xfId="0" applyNumberFormat="1" applyBorder="1" applyAlignment="1"/>
    <xf numFmtId="182" fontId="0" fillId="0" borderId="78" xfId="0" applyNumberFormat="1" applyBorder="1" applyAlignment="1"/>
    <xf numFmtId="182" fontId="0" fillId="0" borderId="79" xfId="0" applyNumberFormat="1" applyFont="1" applyBorder="1" applyAlignment="1"/>
    <xf numFmtId="182" fontId="25" fillId="0" borderId="77" xfId="0" applyNumberFormat="1" applyFont="1" applyBorder="1" applyAlignment="1"/>
    <xf numFmtId="182" fontId="22" fillId="8" borderId="81" xfId="0" applyNumberFormat="1" applyFont="1" applyFill="1" applyBorder="1" applyAlignment="1"/>
    <xf numFmtId="182" fontId="22" fillId="8" borderId="82" xfId="0" applyNumberFormat="1" applyFont="1" applyFill="1" applyBorder="1" applyAlignment="1"/>
    <xf numFmtId="0" fontId="5" fillId="6" borderId="0" xfId="0" applyFont="1" applyFill="1" applyAlignment="1"/>
    <xf numFmtId="0" fontId="0" fillId="6" borderId="0" xfId="0" applyFill="1" applyAlignment="1"/>
    <xf numFmtId="180" fontId="5" fillId="6" borderId="0" xfId="0" applyNumberFormat="1" applyFont="1" applyFill="1" applyAlignment="1"/>
    <xf numFmtId="180" fontId="5" fillId="8" borderId="0" xfId="0" applyNumberFormat="1" applyFont="1" applyFill="1" applyAlignment="1"/>
    <xf numFmtId="0" fontId="0" fillId="8" borderId="0" xfId="0" applyFill="1" applyAlignment="1"/>
    <xf numFmtId="0" fontId="5" fillId="2" borderId="0" xfId="0" applyFont="1" applyFill="1" applyAlignment="1"/>
    <xf numFmtId="0" fontId="0" fillId="2" borderId="0" xfId="0" applyFill="1" applyAlignment="1"/>
    <xf numFmtId="180" fontId="5" fillId="2" borderId="0" xfId="2" applyNumberFormat="1" applyFont="1" applyFill="1"/>
    <xf numFmtId="180" fontId="5" fillId="2" borderId="0" xfId="0" applyNumberFormat="1" applyFont="1" applyFill="1" applyAlignment="1"/>
    <xf numFmtId="0" fontId="5" fillId="8" borderId="84" xfId="0" applyFont="1" applyFill="1" applyBorder="1" applyAlignment="1"/>
    <xf numFmtId="0" fontId="0" fillId="8" borderId="45" xfId="0" applyFill="1" applyBorder="1" applyAlignment="1"/>
    <xf numFmtId="0" fontId="5" fillId="8" borderId="45" xfId="0" applyFont="1" applyFill="1" applyBorder="1" applyAlignment="1"/>
    <xf numFmtId="0" fontId="5" fillId="8" borderId="85" xfId="0" applyFont="1" applyFill="1" applyBorder="1" applyAlignment="1"/>
    <xf numFmtId="180" fontId="26" fillId="8" borderId="86" xfId="2" applyNumberFormat="1" applyFont="1" applyFill="1" applyBorder="1" applyAlignment="1">
      <alignment horizontal="center"/>
    </xf>
    <xf numFmtId="180" fontId="26" fillId="8" borderId="86" xfId="0" applyNumberFormat="1" applyFont="1" applyFill="1" applyBorder="1" applyAlignment="1">
      <alignment horizontal="center"/>
    </xf>
    <xf numFmtId="180" fontId="26" fillId="8" borderId="85" xfId="0" applyNumberFormat="1" applyFont="1" applyFill="1" applyBorder="1" applyAlignment="1">
      <alignment horizontal="center"/>
    </xf>
    <xf numFmtId="0" fontId="27" fillId="0" borderId="87" xfId="0" applyFont="1" applyBorder="1" applyAlignment="1">
      <alignment horizontal="left"/>
    </xf>
    <xf numFmtId="0" fontId="0" fillId="0" borderId="88" xfId="0" applyBorder="1" applyAlignment="1"/>
    <xf numFmtId="180" fontId="27" fillId="0" borderId="47" xfId="0" applyNumberFormat="1" applyFont="1" applyBorder="1" applyAlignment="1"/>
    <xf numFmtId="180" fontId="27" fillId="0" borderId="88" xfId="0" applyNumberFormat="1" applyFont="1" applyBorder="1" applyAlignment="1"/>
    <xf numFmtId="0" fontId="21" fillId="0" borderId="11" xfId="0" applyFont="1" applyBorder="1" applyAlignment="1">
      <alignment horizontal="left"/>
    </xf>
    <xf numFmtId="0" fontId="28" fillId="0" borderId="89" xfId="0" applyFont="1" applyBorder="1" applyAlignment="1"/>
    <xf numFmtId="0" fontId="28" fillId="0" borderId="16" xfId="0" applyFont="1" applyBorder="1" applyAlignment="1"/>
    <xf numFmtId="180" fontId="21" fillId="0" borderId="58" xfId="0" applyNumberFormat="1" applyFont="1" applyBorder="1" applyAlignment="1"/>
    <xf numFmtId="180" fontId="21" fillId="0" borderId="16" xfId="0" applyNumberFormat="1" applyFont="1" applyBorder="1" applyAlignment="1"/>
    <xf numFmtId="17" fontId="30" fillId="0" borderId="3" xfId="5" applyNumberFormat="1" applyFont="1" applyFill="1" applyBorder="1" applyAlignment="1">
      <alignment vertical="center" wrapText="1"/>
    </xf>
    <xf numFmtId="180" fontId="30" fillId="0" borderId="3" xfId="6" applyNumberFormat="1" applyFont="1" applyFill="1" applyBorder="1" applyAlignment="1">
      <alignment horizontal="center" vertical="center" wrapText="1"/>
    </xf>
    <xf numFmtId="17" fontId="30" fillId="0" borderId="89" xfId="5" applyNumberFormat="1" applyFont="1" applyFill="1" applyBorder="1" applyAlignment="1">
      <alignment horizontal="center" vertical="center" wrapText="1"/>
    </xf>
    <xf numFmtId="181" fontId="30" fillId="0" borderId="89" xfId="7" applyNumberFormat="1" applyFont="1" applyFill="1" applyBorder="1" applyAlignment="1">
      <alignment horizontal="right" vertical="center" shrinkToFit="1"/>
    </xf>
    <xf numFmtId="181" fontId="30" fillId="0" borderId="90" xfId="7" applyNumberFormat="1" applyFont="1" applyFill="1" applyBorder="1" applyAlignment="1">
      <alignment vertical="center" shrinkToFit="1"/>
    </xf>
    <xf numFmtId="181" fontId="30" fillId="0" borderId="89" xfId="7" applyNumberFormat="1" applyFont="1" applyFill="1" applyBorder="1" applyAlignment="1">
      <alignment vertical="center" shrinkToFit="1"/>
    </xf>
    <xf numFmtId="180" fontId="25" fillId="3" borderId="0" xfId="0" applyNumberFormat="1" applyFont="1" applyFill="1">
      <alignment vertical="center"/>
    </xf>
    <xf numFmtId="180" fontId="0" fillId="0" borderId="0" xfId="0" applyNumberFormat="1">
      <alignment vertical="center"/>
    </xf>
    <xf numFmtId="0" fontId="3" fillId="0" borderId="0" xfId="0" applyFont="1" applyFill="1" applyBorder="1" applyAlignment="1">
      <alignment horizontal="left" vertical="center" wrapText="1"/>
    </xf>
    <xf numFmtId="177" fontId="2" fillId="0" borderId="0" xfId="0" applyNumberFormat="1" applyFont="1" applyAlignment="1">
      <alignment horizontal="center" vertical="center" wrapText="1"/>
    </xf>
    <xf numFmtId="10" fontId="3" fillId="0" borderId="0" xfId="0" applyNumberFormat="1" applyFont="1" applyAlignment="1">
      <alignment horizontal="right" vertical="center" wrapText="1"/>
    </xf>
    <xf numFmtId="10" fontId="3" fillId="0" borderId="1" xfId="0" applyNumberFormat="1" applyFont="1" applyBorder="1" applyAlignment="1">
      <alignment horizontal="right" vertical="center" wrapText="1"/>
    </xf>
    <xf numFmtId="10" fontId="3" fillId="0" borderId="2" xfId="0" applyNumberFormat="1" applyFont="1" applyBorder="1" applyAlignment="1">
      <alignment horizontal="right" vertical="center" wrapText="1"/>
    </xf>
    <xf numFmtId="10" fontId="3" fillId="0" borderId="0" xfId="0" applyNumberFormat="1" applyFont="1" applyBorder="1" applyAlignment="1">
      <alignment horizontal="right" vertical="center" wrapText="1"/>
    </xf>
    <xf numFmtId="17" fontId="2" fillId="0" borderId="0" xfId="0" applyNumberFormat="1" applyFont="1" applyAlignment="1">
      <alignment horizontal="center" vertical="center" wrapText="1"/>
    </xf>
    <xf numFmtId="17" fontId="2" fillId="2" borderId="3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2" borderId="3" xfId="0" quotePrefix="1" applyFont="1" applyFill="1" applyBorder="1" applyAlignment="1">
      <alignment horizontal="center" vertical="center" wrapText="1"/>
    </xf>
    <xf numFmtId="41" fontId="3" fillId="2" borderId="3" xfId="1" applyFont="1" applyFill="1" applyBorder="1" applyAlignment="1">
      <alignment horizontal="center" vertical="center" wrapText="1"/>
    </xf>
    <xf numFmtId="17" fontId="3" fillId="2" borderId="3" xfId="0" applyNumberFormat="1" applyFont="1" applyFill="1" applyBorder="1" applyAlignment="1">
      <alignment horizontal="center" vertical="center" wrapText="1"/>
    </xf>
    <xf numFmtId="0" fontId="17" fillId="4" borderId="26" xfId="4" applyFont="1" applyFill="1" applyBorder="1" applyAlignment="1">
      <alignment horizontal="center" vertical="center"/>
    </xf>
    <xf numFmtId="0" fontId="17" fillId="4" borderId="32" xfId="4" applyFont="1" applyFill="1" applyBorder="1" applyAlignment="1">
      <alignment horizontal="center" vertical="center"/>
    </xf>
    <xf numFmtId="41" fontId="19" fillId="5" borderId="26" xfId="4" applyNumberFormat="1" applyFont="1" applyFill="1" applyBorder="1" applyAlignment="1">
      <alignment horizontal="left" vertical="center" wrapText="1" shrinkToFit="1"/>
    </xf>
    <xf numFmtId="41" fontId="19" fillId="5" borderId="32" xfId="4" applyNumberFormat="1" applyFont="1" applyFill="1" applyBorder="1" applyAlignment="1">
      <alignment horizontal="left" vertical="center" wrapText="1" shrinkToFit="1"/>
    </xf>
    <xf numFmtId="41" fontId="19" fillId="5" borderId="3" xfId="4" applyNumberFormat="1" applyFont="1" applyFill="1" applyBorder="1" applyAlignment="1">
      <alignment horizontal="left" vertical="center" wrapText="1" shrinkToFit="1"/>
    </xf>
    <xf numFmtId="17" fontId="30" fillId="0" borderId="90" xfId="5" applyNumberFormat="1" applyFont="1" applyFill="1" applyBorder="1" applyAlignment="1">
      <alignment horizontal="center" vertical="center" wrapText="1"/>
    </xf>
    <xf numFmtId="17" fontId="30" fillId="0" borderId="89" xfId="5" applyNumberFormat="1" applyFont="1" applyFill="1" applyBorder="1" applyAlignment="1">
      <alignment horizontal="center" vertical="center" wrapText="1"/>
    </xf>
    <xf numFmtId="181" fontId="30" fillId="0" borderId="90" xfId="7" applyNumberFormat="1" applyFont="1" applyFill="1" applyBorder="1" applyAlignment="1">
      <alignment horizontal="center" vertical="center" wrapText="1" shrinkToFit="1"/>
    </xf>
    <xf numFmtId="181" fontId="30" fillId="0" borderId="89" xfId="7" applyNumberFormat="1" applyFont="1" applyFill="1" applyBorder="1" applyAlignment="1">
      <alignment horizontal="center" vertical="center" shrinkToFit="1"/>
    </xf>
    <xf numFmtId="0" fontId="0" fillId="0" borderId="4" xfId="0" applyBorder="1" applyAlignment="1">
      <alignment horizontal="center" vertical="center"/>
    </xf>
    <xf numFmtId="17" fontId="30" fillId="0" borderId="3" xfId="5" applyNumberFormat="1" applyFont="1" applyFill="1" applyBorder="1" applyAlignment="1">
      <alignment horizontal="center" vertical="center" wrapText="1"/>
    </xf>
    <xf numFmtId="180" fontId="30" fillId="0" borderId="3" xfId="6" applyNumberFormat="1" applyFont="1" applyFill="1" applyBorder="1" applyAlignment="1">
      <alignment horizontal="center" vertical="center" wrapText="1"/>
    </xf>
    <xf numFmtId="180" fontId="30" fillId="0" borderId="3" xfId="2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>
      <alignment vertical="center"/>
    </xf>
    <xf numFmtId="0" fontId="9" fillId="0" borderId="18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178" fontId="9" fillId="0" borderId="18" xfId="2" applyNumberFormat="1" applyFont="1" applyBorder="1" applyAlignment="1">
      <alignment horizontal="center" vertical="center"/>
    </xf>
    <xf numFmtId="178" fontId="9" fillId="0" borderId="20" xfId="2" applyNumberFormat="1" applyFont="1" applyBorder="1" applyAlignment="1">
      <alignment horizontal="center" vertical="center"/>
    </xf>
    <xf numFmtId="178" fontId="9" fillId="0" borderId="19" xfId="2" applyNumberFormat="1" applyFont="1" applyBorder="1" applyAlignment="1">
      <alignment horizontal="center" vertical="center"/>
    </xf>
    <xf numFmtId="178" fontId="9" fillId="0" borderId="24" xfId="2" applyNumberFormat="1" applyFont="1" applyBorder="1" applyAlignment="1">
      <alignment horizontal="center" vertical="center"/>
    </xf>
    <xf numFmtId="0" fontId="10" fillId="3" borderId="28" xfId="0" applyFont="1" applyFill="1" applyBorder="1" applyAlignment="1">
      <alignment horizontal="center" vertical="center" wrapText="1"/>
    </xf>
    <xf numFmtId="0" fontId="10" fillId="3" borderId="29" xfId="0" applyFont="1" applyFill="1" applyBorder="1" applyAlignment="1">
      <alignment horizontal="center" vertical="center" wrapText="1"/>
    </xf>
    <xf numFmtId="0" fontId="7" fillId="0" borderId="0" xfId="3" applyFont="1" applyAlignment="1">
      <alignment horizontal="center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7" xfId="3" applyFont="1" applyBorder="1" applyAlignment="1">
      <alignment horizontal="center" vertical="center" wrapText="1"/>
    </xf>
    <xf numFmtId="0" fontId="9" fillId="0" borderId="13" xfId="3" applyFont="1" applyBorder="1" applyAlignment="1">
      <alignment horizontal="center" vertical="center" wrapText="1"/>
    </xf>
    <xf numFmtId="0" fontId="9" fillId="0" borderId="8" xfId="3" applyFont="1" applyBorder="1" applyAlignment="1">
      <alignment horizontal="center" vertical="center" wrapText="1"/>
    </xf>
    <xf numFmtId="0" fontId="9" fillId="0" borderId="14" xfId="3" applyFont="1" applyBorder="1" applyAlignment="1">
      <alignment horizontal="center" vertical="center" wrapText="1"/>
    </xf>
    <xf numFmtId="0" fontId="9" fillId="0" borderId="9" xfId="3" applyFont="1" applyBorder="1" applyAlignment="1">
      <alignment horizontal="center" vertical="center" wrapText="1"/>
    </xf>
    <xf numFmtId="0" fontId="9" fillId="0" borderId="10" xfId="3" applyFont="1" applyBorder="1" applyAlignment="1">
      <alignment horizontal="center" vertical="center" wrapText="1"/>
    </xf>
  </cellXfs>
  <cellStyles count="8">
    <cellStyle name="Comma 2" xfId="6"/>
    <cellStyle name="Normal 2" xfId="4"/>
    <cellStyle name="Normal 4 3" xfId="5"/>
    <cellStyle name="쉼표" xfId="2" builtinId="3"/>
    <cellStyle name="쉼표 [0]" xfId="1" builtinId="6"/>
    <cellStyle name="표준" xfId="0" builtinId="0"/>
    <cellStyle name="표준_GWT_검토서_배수펌프" xfId="3"/>
    <cellStyle name="표준_업무실적보고6의 백업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7" Type="http://schemas.openxmlformats.org/officeDocument/2006/relationships/image" Target="../media/image12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5" Type="http://schemas.openxmlformats.org/officeDocument/2006/relationships/image" Target="../media/image10.pn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57150</xdr:colOff>
      <xdr:row>24</xdr:row>
      <xdr:rowOff>180975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6324600" cy="521017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680357</xdr:colOff>
      <xdr:row>5</xdr:row>
      <xdr:rowOff>13607</xdr:rowOff>
    </xdr:from>
    <xdr:to>
      <xdr:col>9</xdr:col>
      <xdr:colOff>20410</xdr:colOff>
      <xdr:row>6</xdr:row>
      <xdr:rowOff>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55428" y="4680857"/>
          <a:ext cx="2075089" cy="1891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27215</xdr:colOff>
      <xdr:row>5</xdr:row>
      <xdr:rowOff>40823</xdr:rowOff>
    </xdr:from>
    <xdr:to>
      <xdr:col>10</xdr:col>
      <xdr:colOff>13607</xdr:colOff>
      <xdr:row>6</xdr:row>
      <xdr:rowOff>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137322" y="4708073"/>
          <a:ext cx="2027464" cy="1864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29010</xdr:colOff>
      <xdr:row>2</xdr:row>
      <xdr:rowOff>367392</xdr:rowOff>
    </xdr:from>
    <xdr:to>
      <xdr:col>9</xdr:col>
      <xdr:colOff>33234</xdr:colOff>
      <xdr:row>4</xdr:row>
      <xdr:rowOff>0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98046" y="843642"/>
          <a:ext cx="2045295" cy="1918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8164</xdr:colOff>
      <xdr:row>3</xdr:row>
      <xdr:rowOff>0</xdr:rowOff>
    </xdr:from>
    <xdr:to>
      <xdr:col>10</xdr:col>
      <xdr:colOff>9372</xdr:colOff>
      <xdr:row>4</xdr:row>
      <xdr:rowOff>0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118271" y="857250"/>
          <a:ext cx="204228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19050</xdr:rowOff>
    </xdr:from>
    <xdr:to>
      <xdr:col>3</xdr:col>
      <xdr:colOff>142875</xdr:colOff>
      <xdr:row>22</xdr:row>
      <xdr:rowOff>76200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09850"/>
          <a:ext cx="3038475" cy="215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133351</xdr:colOff>
      <xdr:row>11</xdr:row>
      <xdr:rowOff>19050</xdr:rowOff>
    </xdr:from>
    <xdr:to>
      <xdr:col>7</xdr:col>
      <xdr:colOff>276225</xdr:colOff>
      <xdr:row>22</xdr:row>
      <xdr:rowOff>66676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28951" y="2609850"/>
          <a:ext cx="2924174" cy="2143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50269</xdr:colOff>
      <xdr:row>2</xdr:row>
      <xdr:rowOff>345282</xdr:rowOff>
    </xdr:from>
    <xdr:to>
      <xdr:col>42</xdr:col>
      <xdr:colOff>70113</xdr:colOff>
      <xdr:row>4</xdr:row>
      <xdr:rowOff>260212</xdr:rowOff>
    </xdr:to>
    <xdr:sp macro="" textlink="">
      <xdr:nvSpPr>
        <xdr:cNvPr id="3" name="Right Arrow 2"/>
        <xdr:cNvSpPr/>
      </xdr:nvSpPr>
      <xdr:spPr>
        <a:xfrm flipH="1">
          <a:off x="2412469" y="897732"/>
          <a:ext cx="9973469" cy="638830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3 CRAC ON</a:t>
          </a:r>
          <a:r>
            <a:rPr lang="en-US" sz="1600" b="1" baseline="0">
              <a:solidFill>
                <a:sysClr val="windowText" lastClr="000000"/>
              </a:solidFill>
            </a:rPr>
            <a:t> &amp; 1 CRAC STAND BY</a:t>
          </a:r>
        </a:p>
      </xdr:txBody>
    </xdr:sp>
    <xdr:clientData/>
  </xdr:twoCellAnchor>
  <xdr:twoCellAnchor>
    <xdr:from>
      <xdr:col>42</xdr:col>
      <xdr:colOff>1</xdr:colOff>
      <xdr:row>3</xdr:row>
      <xdr:rowOff>0</xdr:rowOff>
    </xdr:from>
    <xdr:to>
      <xdr:col>59</xdr:col>
      <xdr:colOff>1</xdr:colOff>
      <xdr:row>4</xdr:row>
      <xdr:rowOff>272120</xdr:rowOff>
    </xdr:to>
    <xdr:sp macro="" textlink="">
      <xdr:nvSpPr>
        <xdr:cNvPr id="4" name="Right Arrow 3"/>
        <xdr:cNvSpPr/>
      </xdr:nvSpPr>
      <xdr:spPr>
        <a:xfrm>
          <a:off x="12315826" y="914400"/>
          <a:ext cx="10125075" cy="634070"/>
        </a:xfrm>
        <a:prstGeom prst="rightArrow">
          <a:avLst/>
        </a:prstGeom>
        <a:solidFill>
          <a:srgbClr val="92D05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600" b="1">
              <a:solidFill>
                <a:srgbClr val="FF0000"/>
              </a:solidFill>
            </a:rPr>
            <a:t>2</a:t>
          </a:r>
          <a:r>
            <a:rPr lang="en-US" sz="1600" b="1" baseline="0">
              <a:solidFill>
                <a:srgbClr val="FF0000"/>
              </a:solidFill>
            </a:rPr>
            <a:t> CRAC ON &amp; 2 CRAC STAND BY</a:t>
          </a:r>
        </a:p>
      </xdr:txBody>
    </xdr:sp>
    <xdr:clientData/>
  </xdr:twoCellAnchor>
  <xdr:twoCellAnchor>
    <xdr:from>
      <xdr:col>41</xdr:col>
      <xdr:colOff>535782</xdr:colOff>
      <xdr:row>2</xdr:row>
      <xdr:rowOff>11906</xdr:rowOff>
    </xdr:from>
    <xdr:to>
      <xdr:col>42</xdr:col>
      <xdr:colOff>35720</xdr:colOff>
      <xdr:row>21</xdr:row>
      <xdr:rowOff>35719</xdr:rowOff>
    </xdr:to>
    <xdr:cxnSp macro="">
      <xdr:nvCxnSpPr>
        <xdr:cNvPr id="5" name="Straight Connector 4"/>
        <xdr:cNvCxnSpPr/>
      </xdr:nvCxnSpPr>
      <xdr:spPr>
        <a:xfrm flipH="1">
          <a:off x="12289632" y="564356"/>
          <a:ext cx="61913" cy="42529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12</xdr:row>
      <xdr:rowOff>50526</xdr:rowOff>
    </xdr:from>
    <xdr:to>
      <xdr:col>9</xdr:col>
      <xdr:colOff>631826</xdr:colOff>
      <xdr:row>26</xdr:row>
      <xdr:rowOff>95250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3431901"/>
          <a:ext cx="6591300" cy="27307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</xdr:row>
      <xdr:rowOff>87917</xdr:rowOff>
    </xdr:from>
    <xdr:to>
      <xdr:col>9</xdr:col>
      <xdr:colOff>590550</xdr:colOff>
      <xdr:row>40</xdr:row>
      <xdr:rowOff>161925</xdr:rowOff>
    </xdr:to>
    <xdr:pic>
      <xdr:nvPicPr>
        <xdr:cNvPr id="3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6155342"/>
          <a:ext cx="6543675" cy="27410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</xdr:row>
      <xdr:rowOff>207064</xdr:rowOff>
    </xdr:from>
    <xdr:to>
      <xdr:col>5</xdr:col>
      <xdr:colOff>182217</xdr:colOff>
      <xdr:row>24</xdr:row>
      <xdr:rowOff>188014</xdr:rowOff>
    </xdr:to>
    <xdr:pic>
      <xdr:nvPicPr>
        <xdr:cNvPr id="4" name="그림 3" descr="\\전영빈-PC\JPMorgan\JP_Morga_3\2.사진 자료\2018년 사진\4월\외부공사\부스터 펌프 및 스팀헷다 교체\4월10일 부스타펌프 및 스팀헷다 교체 공사\KakaoTalk_20180410_160825267.jp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12339"/>
          <a:ext cx="3230217" cy="2095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339587</xdr:colOff>
      <xdr:row>14</xdr:row>
      <xdr:rowOff>0</xdr:rowOff>
    </xdr:from>
    <xdr:to>
      <xdr:col>9</xdr:col>
      <xdr:colOff>596348</xdr:colOff>
      <xdr:row>25</xdr:row>
      <xdr:rowOff>0</xdr:rowOff>
    </xdr:to>
    <xdr:pic>
      <xdr:nvPicPr>
        <xdr:cNvPr id="5" name="그림 4" descr="\\전영빈-PC\JPMorgan\JP_Morga_3\2.사진 자료\2018년 사진\4월\외부공사\부스터 펌프 및 스팀헷다 교체\4월21일 부스터펌프 및 제어반 교체\밸브,고무 콘텍터,스트레이너 교체\KakaoTalk_20180421_160410615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87587" y="4314825"/>
          <a:ext cx="3161886" cy="2095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331305</xdr:colOff>
      <xdr:row>25</xdr:row>
      <xdr:rowOff>17929</xdr:rowOff>
    </xdr:from>
    <xdr:to>
      <xdr:col>10</xdr:col>
      <xdr:colOff>2486</xdr:colOff>
      <xdr:row>26</xdr:row>
      <xdr:rowOff>48958</xdr:rowOff>
    </xdr:to>
    <xdr:pic>
      <xdr:nvPicPr>
        <xdr:cNvPr id="6" name="그림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79305" y="6428254"/>
          <a:ext cx="3300206" cy="221529"/>
        </a:xfrm>
        <a:prstGeom prst="rect">
          <a:avLst/>
        </a:prstGeom>
      </xdr:spPr>
    </xdr:pic>
    <xdr:clientData/>
  </xdr:twoCellAnchor>
  <xdr:twoCellAnchor editAs="oneCell">
    <xdr:from>
      <xdr:col>0</xdr:col>
      <xdr:colOff>24849</xdr:colOff>
      <xdr:row>25</xdr:row>
      <xdr:rowOff>17929</xdr:rowOff>
    </xdr:from>
    <xdr:to>
      <xdr:col>5</xdr:col>
      <xdr:colOff>289892</xdr:colOff>
      <xdr:row>26</xdr:row>
      <xdr:rowOff>48958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849" y="6428254"/>
          <a:ext cx="3313043" cy="221529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26</xdr:row>
      <xdr:rowOff>33132</xdr:rowOff>
    </xdr:from>
    <xdr:to>
      <xdr:col>5</xdr:col>
      <xdr:colOff>198783</xdr:colOff>
      <xdr:row>39</xdr:row>
      <xdr:rowOff>165654</xdr:rowOff>
    </xdr:to>
    <xdr:pic>
      <xdr:nvPicPr>
        <xdr:cNvPr id="8" name="그림 7" descr="\\전영빈-PC\JPMorgan\JP_Morga_3\2.사진 자료\2018년 사진\4월\외부공사\부스터 펌프 및 스팀헷다 교체\4월21일 부스터펌프 및 제어반 교체\밸브,고무 콘텍터,스트레이너 교체\KakaoTalk_20180421_160321878.jp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566" y="6633957"/>
          <a:ext cx="3230217" cy="26090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323022</xdr:colOff>
      <xdr:row>26</xdr:row>
      <xdr:rowOff>91109</xdr:rowOff>
    </xdr:from>
    <xdr:to>
      <xdr:col>9</xdr:col>
      <xdr:colOff>612913</xdr:colOff>
      <xdr:row>39</xdr:row>
      <xdr:rowOff>157370</xdr:rowOff>
    </xdr:to>
    <xdr:pic>
      <xdr:nvPicPr>
        <xdr:cNvPr id="9" name="그림 8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71022" y="6691934"/>
          <a:ext cx="3195016" cy="2542761"/>
        </a:xfrm>
        <a:prstGeom prst="rect">
          <a:avLst/>
        </a:prstGeom>
      </xdr:spPr>
    </xdr:pic>
    <xdr:clientData/>
  </xdr:twoCellAnchor>
  <xdr:twoCellAnchor editAs="oneCell">
    <xdr:from>
      <xdr:col>5</xdr:col>
      <xdr:colOff>314739</xdr:colOff>
      <xdr:row>39</xdr:row>
      <xdr:rowOff>149088</xdr:rowOff>
    </xdr:from>
    <xdr:to>
      <xdr:col>9</xdr:col>
      <xdr:colOff>719345</xdr:colOff>
      <xdr:row>40</xdr:row>
      <xdr:rowOff>180117</xdr:rowOff>
    </xdr:to>
    <xdr:pic>
      <xdr:nvPicPr>
        <xdr:cNvPr id="10" name="그림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62739" y="9226413"/>
          <a:ext cx="3309731" cy="2215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157371</xdr:rowOff>
    </xdr:from>
    <xdr:to>
      <xdr:col>5</xdr:col>
      <xdr:colOff>265043</xdr:colOff>
      <xdr:row>40</xdr:row>
      <xdr:rowOff>188400</xdr:rowOff>
    </xdr:to>
    <xdr:pic>
      <xdr:nvPicPr>
        <xdr:cNvPr id="11" name="그림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9234696"/>
          <a:ext cx="3313043" cy="2215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view="pageBreakPreview" zoomScale="115" zoomScaleSheetLayoutView="115" workbookViewId="0">
      <selection activeCell="L17" sqref="L17"/>
    </sheetView>
  </sheetViews>
  <sheetFormatPr defaultRowHeight="16.5"/>
  <cols>
    <col min="10" max="10" width="1.25" customWidth="1"/>
  </cols>
  <sheetData/>
  <phoneticPr fontId="4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H61"/>
  <sheetViews>
    <sheetView view="pageBreakPreview" zoomScale="115" zoomScaleSheetLayoutView="115" workbookViewId="0">
      <selection activeCell="A59" sqref="A59:H59"/>
    </sheetView>
  </sheetViews>
  <sheetFormatPr defaultRowHeight="16.5"/>
  <cols>
    <col min="2" max="2" width="14.375" customWidth="1"/>
    <col min="3" max="3" width="11.125" customWidth="1"/>
    <col min="4" max="4" width="12" customWidth="1"/>
    <col min="5" max="5" width="13.375" customWidth="1"/>
    <col min="6" max="6" width="12.75" customWidth="1"/>
    <col min="9" max="9" width="12.875" customWidth="1"/>
    <col min="10" max="10" width="11.25" bestFit="1" customWidth="1"/>
    <col min="11" max="13" width="10.625" bestFit="1" customWidth="1"/>
  </cols>
  <sheetData>
    <row r="1" spans="1:8" ht="24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</row>
    <row r="2" spans="1:8">
      <c r="A2" s="209">
        <v>43160</v>
      </c>
      <c r="B2" s="1" t="s">
        <v>8</v>
      </c>
      <c r="C2" s="1">
        <v>185196</v>
      </c>
      <c r="D2" s="1">
        <v>200307</v>
      </c>
      <c r="E2" s="1">
        <v>217908</v>
      </c>
      <c r="F2" s="2">
        <v>-23911.5</v>
      </c>
      <c r="G2" s="3">
        <v>-10138.48</v>
      </c>
      <c r="H2" s="210">
        <v>-0.13739999999999999</v>
      </c>
    </row>
    <row r="3" spans="1:8">
      <c r="A3" s="209"/>
      <c r="B3" s="1" t="s">
        <v>9</v>
      </c>
      <c r="C3" s="1">
        <v>1971</v>
      </c>
      <c r="D3" s="1">
        <v>4338</v>
      </c>
      <c r="E3" s="1">
        <v>2373</v>
      </c>
      <c r="F3" s="1">
        <v>-1384.5</v>
      </c>
      <c r="G3" s="4">
        <v>-3101.28</v>
      </c>
      <c r="H3" s="210"/>
    </row>
    <row r="4" spans="1:8">
      <c r="A4" s="209"/>
      <c r="B4" s="1" t="s">
        <v>10</v>
      </c>
      <c r="C4" s="1">
        <v>354</v>
      </c>
      <c r="D4" s="1">
        <v>302</v>
      </c>
      <c r="E4" s="1">
        <v>364</v>
      </c>
      <c r="F4" s="1">
        <v>21</v>
      </c>
      <c r="G4" s="4">
        <v>6.97</v>
      </c>
      <c r="H4" s="210"/>
    </row>
    <row r="5" spans="1:8" ht="17.25" thickBot="1">
      <c r="A5" s="209"/>
      <c r="B5" s="1" t="s">
        <v>11</v>
      </c>
      <c r="C5" s="1">
        <v>0</v>
      </c>
      <c r="D5" s="1">
        <v>0</v>
      </c>
      <c r="E5" s="1">
        <v>0</v>
      </c>
      <c r="F5" s="1">
        <v>0</v>
      </c>
      <c r="G5" s="4">
        <v>0</v>
      </c>
      <c r="H5" s="211"/>
    </row>
    <row r="6" spans="1:8">
      <c r="A6" s="209">
        <v>43191</v>
      </c>
      <c r="B6" s="1" t="s">
        <v>8</v>
      </c>
      <c r="C6" s="1">
        <v>173916</v>
      </c>
      <c r="D6" s="1">
        <v>189900</v>
      </c>
      <c r="E6" s="1">
        <v>205584</v>
      </c>
      <c r="F6" s="2">
        <v>-23826</v>
      </c>
      <c r="G6" s="3">
        <v>-10102.219999999999</v>
      </c>
      <c r="H6" s="212">
        <v>-0.11849999999999999</v>
      </c>
    </row>
    <row r="7" spans="1:8">
      <c r="A7" s="209"/>
      <c r="B7" s="1" t="s">
        <v>9</v>
      </c>
      <c r="C7" s="1">
        <v>507</v>
      </c>
      <c r="D7" s="1">
        <v>646</v>
      </c>
      <c r="E7" s="1">
        <v>322</v>
      </c>
      <c r="F7" s="5">
        <v>23</v>
      </c>
      <c r="G7" s="3">
        <v>51.52</v>
      </c>
      <c r="H7" s="213"/>
    </row>
    <row r="8" spans="1:8">
      <c r="A8" s="209"/>
      <c r="B8" s="1" t="s">
        <v>10</v>
      </c>
      <c r="C8" s="1">
        <v>318</v>
      </c>
      <c r="D8" s="1">
        <v>530</v>
      </c>
      <c r="E8" s="1">
        <v>309</v>
      </c>
      <c r="F8" s="1">
        <v>-101.5</v>
      </c>
      <c r="G8" s="4">
        <v>-33.700000000000003</v>
      </c>
      <c r="H8" s="213"/>
    </row>
    <row r="9" spans="1:8" ht="17.25" thickBot="1">
      <c r="A9" s="209"/>
      <c r="B9" s="1" t="s">
        <v>11</v>
      </c>
      <c r="C9" s="1">
        <v>0</v>
      </c>
      <c r="D9" s="1">
        <v>0</v>
      </c>
      <c r="E9" s="1">
        <v>0</v>
      </c>
      <c r="F9" s="1">
        <v>0</v>
      </c>
      <c r="G9" s="4">
        <v>0</v>
      </c>
      <c r="H9" s="211"/>
    </row>
    <row r="10" spans="1:8">
      <c r="A10" s="209">
        <v>43221</v>
      </c>
      <c r="B10" s="1" t="s">
        <v>8</v>
      </c>
      <c r="C10" s="1">
        <v>186348</v>
      </c>
      <c r="D10" s="1">
        <v>203268</v>
      </c>
      <c r="E10" s="1">
        <v>217680</v>
      </c>
      <c r="F10" s="2">
        <v>-24126</v>
      </c>
      <c r="G10" s="3">
        <v>-10229.42</v>
      </c>
      <c r="H10" s="212">
        <v>-0.1234</v>
      </c>
    </row>
    <row r="11" spans="1:8">
      <c r="A11" s="209"/>
      <c r="B11" s="1" t="s">
        <v>9</v>
      </c>
      <c r="C11" s="1">
        <v>51</v>
      </c>
      <c r="D11" s="1">
        <v>92</v>
      </c>
      <c r="E11" s="1">
        <v>884</v>
      </c>
      <c r="F11" s="1">
        <v>-437</v>
      </c>
      <c r="G11" s="4">
        <v>-978.88</v>
      </c>
      <c r="H11" s="213"/>
    </row>
    <row r="12" spans="1:8">
      <c r="A12" s="209"/>
      <c r="B12" s="1" t="s">
        <v>10</v>
      </c>
      <c r="C12" s="1">
        <v>562</v>
      </c>
      <c r="D12" s="1">
        <v>416</v>
      </c>
      <c r="E12" s="1">
        <v>471</v>
      </c>
      <c r="F12" s="1">
        <v>118.5</v>
      </c>
      <c r="G12" s="4">
        <v>39.340000000000003</v>
      </c>
      <c r="H12" s="213"/>
    </row>
    <row r="13" spans="1:8" ht="17.25" thickBot="1">
      <c r="A13" s="209"/>
      <c r="B13" s="1" t="s">
        <v>11</v>
      </c>
      <c r="C13" s="1">
        <v>0</v>
      </c>
      <c r="D13" s="1">
        <v>0</v>
      </c>
      <c r="E13" s="1">
        <v>0</v>
      </c>
      <c r="F13" s="1">
        <v>0</v>
      </c>
      <c r="G13" s="4">
        <v>0</v>
      </c>
      <c r="H13" s="211"/>
    </row>
    <row r="14" spans="1:8">
      <c r="A14" s="209">
        <v>43252</v>
      </c>
      <c r="B14" s="1" t="s">
        <v>8</v>
      </c>
      <c r="C14" s="1">
        <v>190692</v>
      </c>
      <c r="D14" s="1">
        <v>216636</v>
      </c>
      <c r="E14" s="1">
        <v>228564</v>
      </c>
      <c r="F14" s="2">
        <v>-31908</v>
      </c>
      <c r="G14" s="3">
        <v>-13528.99</v>
      </c>
      <c r="H14" s="212">
        <v>-0.14610000000000001</v>
      </c>
    </row>
    <row r="15" spans="1:8">
      <c r="A15" s="209"/>
      <c r="B15" s="1" t="s">
        <v>9</v>
      </c>
      <c r="C15" s="1">
        <v>23</v>
      </c>
      <c r="D15" s="1">
        <v>165</v>
      </c>
      <c r="E15" s="1">
        <v>165</v>
      </c>
      <c r="F15" s="1">
        <v>-142</v>
      </c>
      <c r="G15" s="3">
        <v>-318.08</v>
      </c>
      <c r="H15" s="213"/>
    </row>
    <row r="16" spans="1:8">
      <c r="A16" s="209"/>
      <c r="B16" s="1" t="s">
        <v>10</v>
      </c>
      <c r="C16" s="1">
        <v>541</v>
      </c>
      <c r="D16" s="1">
        <v>878</v>
      </c>
      <c r="E16" s="1">
        <v>355</v>
      </c>
      <c r="F16" s="1">
        <v>-75.5</v>
      </c>
      <c r="G16" s="4">
        <v>-25.07</v>
      </c>
      <c r="H16" s="213"/>
    </row>
    <row r="17" spans="1:8" ht="17.25" thickBot="1">
      <c r="A17" s="209"/>
      <c r="B17" s="1" t="s">
        <v>11</v>
      </c>
      <c r="C17" s="1">
        <v>0</v>
      </c>
      <c r="D17" s="1">
        <v>0</v>
      </c>
      <c r="E17" s="1">
        <v>0</v>
      </c>
      <c r="F17" s="1">
        <v>0</v>
      </c>
      <c r="G17" s="4">
        <v>0</v>
      </c>
      <c r="H17" s="211"/>
    </row>
    <row r="18" spans="1:8">
      <c r="A18" s="209">
        <v>43282</v>
      </c>
      <c r="B18" s="1" t="s">
        <v>8</v>
      </c>
      <c r="C18" s="1">
        <v>214584</v>
      </c>
      <c r="D18" s="1">
        <v>234636</v>
      </c>
      <c r="E18" s="1">
        <v>248448</v>
      </c>
      <c r="F18" s="2">
        <v>-26958</v>
      </c>
      <c r="G18" s="3">
        <v>-11430.19</v>
      </c>
      <c r="H18" s="212">
        <v>-0.11119999999999999</v>
      </c>
    </row>
    <row r="19" spans="1:8">
      <c r="A19" s="209"/>
      <c r="B19" s="1" t="s">
        <v>9</v>
      </c>
      <c r="C19" s="1">
        <v>0</v>
      </c>
      <c r="D19" s="1">
        <v>0</v>
      </c>
      <c r="E19" s="1">
        <v>0</v>
      </c>
      <c r="F19" s="5">
        <v>0</v>
      </c>
      <c r="G19" s="3">
        <v>0</v>
      </c>
      <c r="H19" s="213"/>
    </row>
    <row r="20" spans="1:8">
      <c r="A20" s="209"/>
      <c r="B20" s="1" t="s">
        <v>10</v>
      </c>
      <c r="C20" s="1">
        <v>610</v>
      </c>
      <c r="D20" s="1">
        <v>647</v>
      </c>
      <c r="E20" s="1">
        <v>477</v>
      </c>
      <c r="F20" s="1">
        <v>48</v>
      </c>
      <c r="G20" s="4">
        <v>15.94</v>
      </c>
      <c r="H20" s="213"/>
    </row>
    <row r="21" spans="1:8" ht="17.25" thickBot="1">
      <c r="A21" s="209"/>
      <c r="B21" s="1" t="s">
        <v>11</v>
      </c>
      <c r="C21" s="1">
        <v>0</v>
      </c>
      <c r="D21" s="1">
        <v>0</v>
      </c>
      <c r="E21" s="1">
        <v>0</v>
      </c>
      <c r="F21" s="1">
        <v>0</v>
      </c>
      <c r="G21" s="4">
        <v>0</v>
      </c>
      <c r="H21" s="211"/>
    </row>
    <row r="22" spans="1:8">
      <c r="A22" s="209">
        <v>43313</v>
      </c>
      <c r="B22" s="1" t="s">
        <v>8</v>
      </c>
      <c r="C22" s="1">
        <v>211500</v>
      </c>
      <c r="D22" s="1">
        <v>230568</v>
      </c>
      <c r="E22" s="1">
        <v>251712</v>
      </c>
      <c r="F22" s="2">
        <v>-29640</v>
      </c>
      <c r="G22" s="3">
        <v>-12567.36</v>
      </c>
      <c r="H22" s="212">
        <v>-0.1236</v>
      </c>
    </row>
    <row r="23" spans="1:8">
      <c r="A23" s="209"/>
      <c r="B23" s="1" t="s">
        <v>9</v>
      </c>
      <c r="C23" s="1">
        <v>41</v>
      </c>
      <c r="D23" s="1">
        <v>40</v>
      </c>
      <c r="E23" s="1">
        <v>234</v>
      </c>
      <c r="F23" s="1">
        <v>-96</v>
      </c>
      <c r="G23" s="4">
        <v>-215.04</v>
      </c>
      <c r="H23" s="213"/>
    </row>
    <row r="24" spans="1:8">
      <c r="A24" s="209"/>
      <c r="B24" s="1" t="s">
        <v>10</v>
      </c>
      <c r="C24" s="1">
        <v>718</v>
      </c>
      <c r="D24" s="1">
        <v>429</v>
      </c>
      <c r="E24" s="1">
        <v>494</v>
      </c>
      <c r="F24" s="1">
        <v>256.5</v>
      </c>
      <c r="G24" s="4">
        <v>85.16</v>
      </c>
      <c r="H24" s="213"/>
    </row>
    <row r="25" spans="1:8" ht="17.25" thickBot="1">
      <c r="A25" s="209"/>
      <c r="B25" s="1" t="s">
        <v>11</v>
      </c>
      <c r="C25" s="1">
        <v>0</v>
      </c>
      <c r="D25" s="1">
        <v>0</v>
      </c>
      <c r="E25" s="1">
        <v>0</v>
      </c>
      <c r="F25" s="1">
        <v>0</v>
      </c>
      <c r="G25" s="4">
        <v>0</v>
      </c>
      <c r="H25" s="211"/>
    </row>
    <row r="26" spans="1:8" ht="15" hidden="1" customHeight="1">
      <c r="A26" s="214">
        <v>41183</v>
      </c>
      <c r="B26" s="1" t="s">
        <v>8</v>
      </c>
      <c r="C26" s="1">
        <v>260088</v>
      </c>
      <c r="D26" s="1">
        <v>277032</v>
      </c>
      <c r="E26" s="1">
        <v>272064</v>
      </c>
      <c r="F26" s="2">
        <v>-14460</v>
      </c>
      <c r="G26" s="3">
        <v>-6131.04</v>
      </c>
      <c r="H26" s="212">
        <v>-3.7199999999999997E-2</v>
      </c>
    </row>
    <row r="27" spans="1:8" ht="15" hidden="1" customHeight="1">
      <c r="A27" s="214"/>
      <c r="B27" s="1" t="s">
        <v>9</v>
      </c>
      <c r="C27" s="1">
        <v>1692</v>
      </c>
      <c r="D27" s="1">
        <v>1031</v>
      </c>
      <c r="E27" s="1">
        <v>997</v>
      </c>
      <c r="F27" s="1">
        <v>678</v>
      </c>
      <c r="G27" s="3">
        <v>1518.72</v>
      </c>
      <c r="H27" s="213"/>
    </row>
    <row r="28" spans="1:8" ht="15" hidden="1" customHeight="1">
      <c r="A28" s="214"/>
      <c r="B28" s="1" t="s">
        <v>10</v>
      </c>
      <c r="C28" s="1">
        <v>1138</v>
      </c>
      <c r="D28" s="1">
        <v>602</v>
      </c>
      <c r="E28" s="1">
        <v>543</v>
      </c>
      <c r="F28" s="1">
        <v>565.5</v>
      </c>
      <c r="G28" s="4">
        <v>187.75</v>
      </c>
      <c r="H28" s="213"/>
    </row>
    <row r="29" spans="1:8" ht="15.75" hidden="1" customHeight="1" thickBot="1">
      <c r="A29" s="214"/>
      <c r="B29" s="1" t="s">
        <v>11</v>
      </c>
      <c r="C29" s="1">
        <v>0</v>
      </c>
      <c r="D29" s="1">
        <v>0</v>
      </c>
      <c r="E29" s="1">
        <v>0</v>
      </c>
      <c r="F29" s="1">
        <v>0</v>
      </c>
      <c r="G29" s="4">
        <v>0</v>
      </c>
      <c r="H29" s="211"/>
    </row>
    <row r="30" spans="1:8" ht="15" hidden="1" customHeight="1">
      <c r="A30" s="214">
        <v>41214</v>
      </c>
      <c r="B30" s="1" t="s">
        <v>8</v>
      </c>
      <c r="C30" s="1">
        <v>252144</v>
      </c>
      <c r="D30" s="1">
        <v>261984</v>
      </c>
      <c r="E30" s="1">
        <v>269352</v>
      </c>
      <c r="F30" s="2">
        <v>-13524</v>
      </c>
      <c r="G30" s="3">
        <v>-5734.18</v>
      </c>
      <c r="H30" s="212">
        <v>-3.6600000000000001E-2</v>
      </c>
    </row>
    <row r="31" spans="1:8" ht="15" hidden="1" customHeight="1">
      <c r="A31" s="214"/>
      <c r="B31" s="1" t="s">
        <v>9</v>
      </c>
      <c r="C31" s="1">
        <v>2855</v>
      </c>
      <c r="D31" s="1">
        <v>1260</v>
      </c>
      <c r="E31" s="1">
        <v>3189</v>
      </c>
      <c r="F31" s="1">
        <v>630.5</v>
      </c>
      <c r="G31" s="3">
        <v>1412.32</v>
      </c>
      <c r="H31" s="213"/>
    </row>
    <row r="32" spans="1:8" ht="15" hidden="1" customHeight="1">
      <c r="A32" s="214"/>
      <c r="B32" s="1" t="s">
        <v>10</v>
      </c>
      <c r="C32" s="1">
        <v>662</v>
      </c>
      <c r="D32" s="1">
        <v>623</v>
      </c>
      <c r="E32" s="1">
        <v>632</v>
      </c>
      <c r="F32" s="1">
        <v>34.5</v>
      </c>
      <c r="G32" s="4">
        <v>11.45</v>
      </c>
      <c r="H32" s="213"/>
    </row>
    <row r="33" spans="1:8" ht="15.75" hidden="1" customHeight="1" thickBot="1">
      <c r="A33" s="214"/>
      <c r="B33" s="1" t="s">
        <v>11</v>
      </c>
      <c r="C33" s="1">
        <v>0</v>
      </c>
      <c r="D33" s="1">
        <v>0</v>
      </c>
      <c r="E33" s="1">
        <v>0</v>
      </c>
      <c r="F33" s="1">
        <v>0</v>
      </c>
      <c r="G33" s="4">
        <v>0</v>
      </c>
      <c r="H33" s="211"/>
    </row>
    <row r="34" spans="1:8" ht="15" hidden="1" customHeight="1">
      <c r="A34" s="214">
        <v>41244</v>
      </c>
      <c r="B34" s="1" t="s">
        <v>8</v>
      </c>
      <c r="C34" s="1">
        <v>257220</v>
      </c>
      <c r="D34" s="1">
        <v>258036</v>
      </c>
      <c r="E34" s="1">
        <v>280092</v>
      </c>
      <c r="F34" s="2">
        <v>-11844</v>
      </c>
      <c r="G34" s="3">
        <v>-5021.8599999999997</v>
      </c>
      <c r="H34" s="212">
        <v>-6.9999999999999999E-4</v>
      </c>
    </row>
    <row r="35" spans="1:8" ht="15" hidden="1" customHeight="1">
      <c r="A35" s="214"/>
      <c r="B35" s="1" t="s">
        <v>9</v>
      </c>
      <c r="C35" s="1">
        <v>8650</v>
      </c>
      <c r="D35" s="1">
        <v>6672</v>
      </c>
      <c r="E35" s="1">
        <v>6348</v>
      </c>
      <c r="F35" s="2">
        <v>2140</v>
      </c>
      <c r="G35" s="3">
        <v>4793.6000000000004</v>
      </c>
      <c r="H35" s="213"/>
    </row>
    <row r="36" spans="1:8" ht="15" hidden="1" customHeight="1">
      <c r="A36" s="214"/>
      <c r="B36" s="1" t="s">
        <v>10</v>
      </c>
      <c r="C36" s="1">
        <v>548</v>
      </c>
      <c r="D36" s="1">
        <v>151</v>
      </c>
      <c r="E36" s="1">
        <v>142</v>
      </c>
      <c r="F36" s="1">
        <v>401.5</v>
      </c>
      <c r="G36" s="4">
        <v>133.30000000000001</v>
      </c>
      <c r="H36" s="213"/>
    </row>
    <row r="37" spans="1:8" ht="15.75" hidden="1" customHeight="1" thickBot="1">
      <c r="A37" s="214"/>
      <c r="B37" s="1" t="s">
        <v>11</v>
      </c>
      <c r="C37" s="1">
        <v>0</v>
      </c>
      <c r="D37" s="1">
        <v>0</v>
      </c>
      <c r="E37" s="1">
        <v>0</v>
      </c>
      <c r="F37" s="1">
        <v>0</v>
      </c>
      <c r="G37" s="4">
        <v>0</v>
      </c>
      <c r="H37" s="211"/>
    </row>
    <row r="38" spans="1:8" ht="15" hidden="1" customHeight="1">
      <c r="A38" s="214">
        <v>41275</v>
      </c>
      <c r="B38" s="1" t="s">
        <v>8</v>
      </c>
      <c r="C38" s="1">
        <v>268596</v>
      </c>
      <c r="D38" s="1">
        <v>256032</v>
      </c>
      <c r="E38" s="1">
        <v>285924</v>
      </c>
      <c r="F38" s="2">
        <v>-2382</v>
      </c>
      <c r="G38" s="3">
        <v>-1009.97</v>
      </c>
      <c r="H38" s="212">
        <v>-9.1000000000000004E-3</v>
      </c>
    </row>
    <row r="39" spans="1:8" ht="15" hidden="1" customHeight="1">
      <c r="A39" s="214"/>
      <c r="B39" s="1" t="s">
        <v>9</v>
      </c>
      <c r="C39" s="1">
        <v>10534</v>
      </c>
      <c r="D39" s="1">
        <v>9957</v>
      </c>
      <c r="E39" s="1">
        <v>11334</v>
      </c>
      <c r="F39" s="1">
        <v>-111.5</v>
      </c>
      <c r="G39" s="4">
        <v>-249.76</v>
      </c>
      <c r="H39" s="210"/>
    </row>
    <row r="40" spans="1:8" ht="15" hidden="1" customHeight="1">
      <c r="A40" s="214"/>
      <c r="B40" s="1" t="s">
        <v>10</v>
      </c>
      <c r="C40" s="1">
        <v>0</v>
      </c>
      <c r="D40" s="1">
        <v>0</v>
      </c>
      <c r="E40" s="1">
        <v>0</v>
      </c>
      <c r="F40" s="1">
        <v>0</v>
      </c>
      <c r="G40" s="4">
        <v>0</v>
      </c>
      <c r="H40" s="210"/>
    </row>
    <row r="41" spans="1:8" ht="15.75" hidden="1" customHeight="1" thickBot="1">
      <c r="A41" s="214"/>
      <c r="B41" s="1" t="s">
        <v>11</v>
      </c>
      <c r="C41" s="1">
        <v>0</v>
      </c>
      <c r="D41" s="1">
        <v>0</v>
      </c>
      <c r="E41" s="1">
        <v>0</v>
      </c>
      <c r="F41" s="1">
        <v>0</v>
      </c>
      <c r="G41" s="4">
        <v>0</v>
      </c>
      <c r="H41" s="211"/>
    </row>
    <row r="42" spans="1:8" ht="15" hidden="1" customHeight="1">
      <c r="A42" s="214">
        <v>41306</v>
      </c>
      <c r="B42" s="1" t="s">
        <v>8</v>
      </c>
      <c r="C42" s="1">
        <v>237228</v>
      </c>
      <c r="D42" s="1">
        <v>242796</v>
      </c>
      <c r="E42" s="1">
        <v>247644</v>
      </c>
      <c r="F42" s="2">
        <v>-7992</v>
      </c>
      <c r="G42" s="3">
        <v>-3388.61</v>
      </c>
      <c r="H42" s="212">
        <v>-4.2500000000000003E-2</v>
      </c>
    </row>
    <row r="43" spans="1:8" ht="15" hidden="1" customHeight="1">
      <c r="A43" s="214"/>
      <c r="B43" s="1" t="s">
        <v>9</v>
      </c>
      <c r="C43" s="1">
        <v>7979</v>
      </c>
      <c r="D43" s="1">
        <v>11282</v>
      </c>
      <c r="E43" s="1">
        <v>6347</v>
      </c>
      <c r="F43" s="1">
        <v>-835.5</v>
      </c>
      <c r="G43" s="3">
        <v>-1871.52</v>
      </c>
      <c r="H43" s="210"/>
    </row>
    <row r="44" spans="1:8" ht="15" hidden="1" customHeight="1">
      <c r="A44" s="214"/>
      <c r="B44" s="1" t="s">
        <v>10</v>
      </c>
      <c r="C44" s="1">
        <v>0</v>
      </c>
      <c r="D44" s="1">
        <v>0</v>
      </c>
      <c r="E44" s="1">
        <v>0</v>
      </c>
      <c r="F44" s="1">
        <v>0</v>
      </c>
      <c r="G44" s="4">
        <v>0</v>
      </c>
      <c r="H44" s="210"/>
    </row>
    <row r="45" spans="1:8" ht="15.75" hidden="1" customHeight="1" thickBot="1">
      <c r="A45" s="214"/>
      <c r="B45" s="1" t="s">
        <v>11</v>
      </c>
      <c r="C45" s="1">
        <v>0</v>
      </c>
      <c r="D45" s="1">
        <v>0</v>
      </c>
      <c r="E45" s="1">
        <v>0</v>
      </c>
      <c r="F45" s="1">
        <v>0</v>
      </c>
      <c r="G45" s="4">
        <v>0</v>
      </c>
      <c r="H45" s="211"/>
    </row>
    <row r="46" spans="1:8" ht="15" hidden="1" customHeight="1">
      <c r="A46" s="214">
        <v>41334</v>
      </c>
      <c r="B46" s="1" t="s">
        <v>8</v>
      </c>
      <c r="C46" s="1">
        <v>249276</v>
      </c>
      <c r="D46" s="1">
        <v>248364</v>
      </c>
      <c r="E46" s="1">
        <v>278436</v>
      </c>
      <c r="F46" s="2">
        <v>-14124</v>
      </c>
      <c r="G46" s="3">
        <v>-5988.58</v>
      </c>
      <c r="H46" s="212">
        <v>-1.11E-2</v>
      </c>
    </row>
    <row r="47" spans="1:8" ht="15" hidden="1" customHeight="1">
      <c r="A47" s="214"/>
      <c r="B47" s="1" t="s">
        <v>9</v>
      </c>
      <c r="C47" s="1">
        <v>6965</v>
      </c>
      <c r="D47" s="1">
        <v>4813</v>
      </c>
      <c r="E47" s="1">
        <v>5026</v>
      </c>
      <c r="F47" s="5">
        <v>2045.5</v>
      </c>
      <c r="G47" s="3">
        <v>4581.92</v>
      </c>
      <c r="H47" s="210"/>
    </row>
    <row r="48" spans="1:8" ht="15" hidden="1" customHeight="1">
      <c r="A48" s="214"/>
      <c r="B48" s="1" t="s">
        <v>10</v>
      </c>
      <c r="C48" s="1">
        <v>496</v>
      </c>
      <c r="D48" s="1">
        <v>456</v>
      </c>
      <c r="E48" s="1">
        <v>267</v>
      </c>
      <c r="F48" s="1">
        <v>134.5</v>
      </c>
      <c r="G48" s="4">
        <v>44.65</v>
      </c>
      <c r="H48" s="210"/>
    </row>
    <row r="49" spans="1:8" ht="15.75" hidden="1" customHeight="1" thickBot="1">
      <c r="A49" s="214"/>
      <c r="B49" s="1" t="s">
        <v>11</v>
      </c>
      <c r="C49" s="1">
        <v>0</v>
      </c>
      <c r="D49" s="1">
        <v>0</v>
      </c>
      <c r="E49" s="1">
        <v>0</v>
      </c>
      <c r="F49" s="1">
        <v>0</v>
      </c>
      <c r="G49" s="4">
        <v>0</v>
      </c>
      <c r="H49" s="211"/>
    </row>
    <row r="50" spans="1:8" ht="15" customHeight="1">
      <c r="A50" s="215" t="s">
        <v>16</v>
      </c>
      <c r="B50" s="215"/>
      <c r="C50" s="215"/>
      <c r="D50" s="215"/>
      <c r="E50" s="215"/>
      <c r="F50" s="215"/>
      <c r="G50" s="6"/>
      <c r="H50" s="8"/>
    </row>
    <row r="51" spans="1:8" ht="16.5" customHeight="1">
      <c r="A51" s="219" t="s">
        <v>17</v>
      </c>
      <c r="B51" s="217" t="s">
        <v>13</v>
      </c>
      <c r="C51" s="218" t="s">
        <v>14</v>
      </c>
      <c r="D51" s="218" t="s">
        <v>12</v>
      </c>
      <c r="E51" s="218"/>
      <c r="F51" s="218"/>
      <c r="G51" s="6"/>
      <c r="H51" s="8"/>
    </row>
    <row r="52" spans="1:8" ht="29.25" customHeight="1">
      <c r="A52" s="219"/>
      <c r="B52" s="217"/>
      <c r="C52" s="218"/>
      <c r="D52" s="9" t="s">
        <v>44</v>
      </c>
      <c r="E52" s="10" t="s">
        <v>45</v>
      </c>
      <c r="F52" s="10" t="s">
        <v>46</v>
      </c>
      <c r="G52" s="7"/>
      <c r="H52" s="8"/>
    </row>
    <row r="53" spans="1:8">
      <c r="A53" s="11" t="s">
        <v>8</v>
      </c>
      <c r="B53" s="12">
        <f>C53*0.424</f>
        <v>-67996.668000000005</v>
      </c>
      <c r="C53" s="13">
        <f>D53-(E53+F53)/2</f>
        <v>-160369.5</v>
      </c>
      <c r="D53" s="13">
        <f>C2+C6+C10+C14+C18+C22</f>
        <v>1162236</v>
      </c>
      <c r="E53" s="13">
        <f t="shared" ref="E53:F53" si="0">D2+D6+D10+D14+D18+D22</f>
        <v>1275315</v>
      </c>
      <c r="F53" s="13">
        <f t="shared" si="0"/>
        <v>1369896</v>
      </c>
      <c r="G53" s="7"/>
      <c r="H53" s="8"/>
    </row>
    <row r="54" spans="1:8">
      <c r="A54" s="11" t="s">
        <v>9</v>
      </c>
      <c r="B54" s="12">
        <f>C54*2.24</f>
        <v>-4561.76</v>
      </c>
      <c r="C54" s="13">
        <f>D54-(E54+F54)/2</f>
        <v>-2036.5</v>
      </c>
      <c r="D54" s="13">
        <f t="shared" ref="D54:F55" si="1">C3+C7+C11+C15+C19+C23</f>
        <v>2593</v>
      </c>
      <c r="E54" s="13">
        <f t="shared" si="1"/>
        <v>5281</v>
      </c>
      <c r="F54" s="13">
        <f t="shared" si="1"/>
        <v>3978</v>
      </c>
      <c r="G54" s="7"/>
      <c r="H54" s="8"/>
    </row>
    <row r="55" spans="1:8">
      <c r="A55" s="11" t="s">
        <v>10</v>
      </c>
      <c r="B55" s="12">
        <f>C55*0.332</f>
        <v>88.644000000000005</v>
      </c>
      <c r="C55" s="13">
        <f>D55-(E55+F55)/2</f>
        <v>267</v>
      </c>
      <c r="D55" s="13">
        <f t="shared" si="1"/>
        <v>3103</v>
      </c>
      <c r="E55" s="13">
        <f t="shared" si="1"/>
        <v>3202</v>
      </c>
      <c r="F55" s="13">
        <f t="shared" si="1"/>
        <v>2470</v>
      </c>
      <c r="G55" s="7"/>
      <c r="H55" s="8"/>
    </row>
    <row r="56" spans="1:8" ht="30" customHeight="1">
      <c r="A56" s="216" t="s">
        <v>15</v>
      </c>
      <c r="B56" s="216"/>
      <c r="C56" s="216"/>
      <c r="D56" s="216"/>
      <c r="E56" s="216"/>
      <c r="F56" s="216"/>
      <c r="G56" s="8"/>
      <c r="H56" s="8"/>
    </row>
    <row r="57" spans="1:8" ht="30" customHeight="1">
      <c r="A57" s="208" t="s">
        <v>18</v>
      </c>
      <c r="B57" s="208"/>
      <c r="C57" s="208"/>
      <c r="D57" s="208"/>
      <c r="E57" s="208"/>
      <c r="F57" s="208"/>
      <c r="G57" s="208"/>
      <c r="H57" s="208"/>
    </row>
    <row r="58" spans="1:8" ht="42" customHeight="1">
      <c r="A58" s="208" t="s">
        <v>111</v>
      </c>
      <c r="B58" s="208"/>
      <c r="C58" s="208"/>
      <c r="D58" s="208"/>
      <c r="E58" s="208"/>
      <c r="F58" s="208"/>
      <c r="G58" s="208"/>
      <c r="H58" s="208"/>
    </row>
    <row r="59" spans="1:8" ht="19.5" customHeight="1">
      <c r="A59" s="208" t="s">
        <v>117</v>
      </c>
      <c r="B59" s="208"/>
      <c r="C59" s="208"/>
      <c r="D59" s="208"/>
      <c r="E59" s="208"/>
      <c r="F59" s="208"/>
      <c r="G59" s="208"/>
      <c r="H59" s="208"/>
    </row>
    <row r="60" spans="1:8" ht="24" customHeight="1">
      <c r="A60" s="208" t="s">
        <v>110</v>
      </c>
      <c r="B60" s="208"/>
      <c r="C60" s="208"/>
      <c r="D60" s="208"/>
      <c r="E60" s="208"/>
      <c r="F60" s="208"/>
      <c r="G60" s="208"/>
      <c r="H60" s="208"/>
    </row>
    <row r="61" spans="1:8">
      <c r="A61" s="208"/>
      <c r="B61" s="208"/>
      <c r="C61" s="208"/>
      <c r="D61" s="208"/>
      <c r="E61" s="208"/>
      <c r="F61" s="208"/>
      <c r="G61" s="208"/>
      <c r="H61" s="208"/>
    </row>
  </sheetData>
  <mergeCells count="35">
    <mergeCell ref="A58:H58"/>
    <mergeCell ref="A59:H59"/>
    <mergeCell ref="A60:H60"/>
    <mergeCell ref="A51:A52"/>
    <mergeCell ref="D51:F51"/>
    <mergeCell ref="A50:F50"/>
    <mergeCell ref="A56:F56"/>
    <mergeCell ref="A57:H57"/>
    <mergeCell ref="B51:B52"/>
    <mergeCell ref="C51:C52"/>
    <mergeCell ref="A42:A45"/>
    <mergeCell ref="H42:H45"/>
    <mergeCell ref="A46:A49"/>
    <mergeCell ref="H46:H49"/>
    <mergeCell ref="H30:H33"/>
    <mergeCell ref="A34:A37"/>
    <mergeCell ref="H34:H37"/>
    <mergeCell ref="A38:A41"/>
    <mergeCell ref="H38:H41"/>
    <mergeCell ref="A61:H61"/>
    <mergeCell ref="A2:A5"/>
    <mergeCell ref="H2:H5"/>
    <mergeCell ref="A6:A9"/>
    <mergeCell ref="H6:H9"/>
    <mergeCell ref="A10:A13"/>
    <mergeCell ref="H10:H13"/>
    <mergeCell ref="A14:A17"/>
    <mergeCell ref="H14:H17"/>
    <mergeCell ref="A18:A21"/>
    <mergeCell ref="H18:H21"/>
    <mergeCell ref="A22:A25"/>
    <mergeCell ref="H22:H25"/>
    <mergeCell ref="A26:A29"/>
    <mergeCell ref="H26:H29"/>
    <mergeCell ref="A30:A33"/>
  </mergeCells>
  <phoneticPr fontId="4" type="noConversion"/>
  <pageMargins left="0.7" right="0.7" top="0.75" bottom="0.75" header="0.3" footer="0.3"/>
  <pageSetup paperSize="9" scale="9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9"/>
  <sheetViews>
    <sheetView view="pageBreakPreview" zoomScale="70" zoomScaleNormal="80" zoomScaleSheetLayoutView="70" workbookViewId="0">
      <selection activeCell="B5" sqref="B5:H5"/>
    </sheetView>
  </sheetViews>
  <sheetFormatPr defaultColWidth="9" defaultRowHeight="12"/>
  <cols>
    <col min="1" max="1" width="4.25" style="42" customWidth="1"/>
    <col min="2" max="2" width="16.125" style="42" customWidth="1"/>
    <col min="3" max="3" width="10.875" style="42" customWidth="1"/>
    <col min="4" max="4" width="22.75" style="42" customWidth="1"/>
    <col min="5" max="5" width="25.625" style="42" customWidth="1"/>
    <col min="6" max="6" width="22.25" style="43" customWidth="1"/>
    <col min="7" max="7" width="9" style="42"/>
    <col min="8" max="8" width="10.375" style="42" bestFit="1" customWidth="1"/>
    <col min="9" max="10" width="30.625" style="42" customWidth="1"/>
    <col min="11" max="16384" width="9" style="42"/>
  </cols>
  <sheetData>
    <row r="1" spans="1:10" ht="30" customHeight="1" thickBot="1">
      <c r="A1" s="38" t="s">
        <v>39</v>
      </c>
      <c r="B1" s="39"/>
      <c r="C1" s="40"/>
      <c r="D1" s="40"/>
      <c r="E1" s="40"/>
      <c r="F1" s="41"/>
    </row>
    <row r="2" spans="1:10" ht="7.5" customHeight="1"/>
    <row r="3" spans="1:10" s="46" customFormat="1" ht="30" customHeight="1">
      <c r="A3" s="44" t="s">
        <v>40</v>
      </c>
      <c r="B3" s="220" t="s">
        <v>41</v>
      </c>
      <c r="C3" s="221"/>
      <c r="D3" s="221"/>
      <c r="E3" s="221"/>
      <c r="F3" s="221"/>
      <c r="G3" s="221"/>
      <c r="H3" s="221"/>
      <c r="I3" s="45" t="s">
        <v>42</v>
      </c>
      <c r="J3" s="45" t="s">
        <v>43</v>
      </c>
    </row>
    <row r="4" spans="1:10" ht="150" customHeight="1">
      <c r="A4" s="47">
        <v>1</v>
      </c>
      <c r="B4" s="222" t="s">
        <v>47</v>
      </c>
      <c r="C4" s="223"/>
      <c r="D4" s="223"/>
      <c r="E4" s="223"/>
      <c r="F4" s="223"/>
      <c r="G4" s="223"/>
      <c r="H4" s="223"/>
      <c r="I4" s="48"/>
      <c r="J4" s="48"/>
    </row>
    <row r="5" spans="1:10" ht="150" customHeight="1">
      <c r="A5" s="47">
        <v>2</v>
      </c>
      <c r="B5" s="224" t="s">
        <v>118</v>
      </c>
      <c r="C5" s="224"/>
      <c r="D5" s="224"/>
      <c r="E5" s="224"/>
      <c r="F5" s="224"/>
      <c r="G5" s="224"/>
      <c r="H5" s="224"/>
      <c r="I5" s="48"/>
      <c r="J5" s="48"/>
    </row>
    <row r="6" spans="1:10" ht="150" customHeight="1">
      <c r="A6" s="47">
        <v>3</v>
      </c>
      <c r="B6" s="222" t="s">
        <v>107</v>
      </c>
      <c r="C6" s="223"/>
      <c r="D6" s="223"/>
      <c r="E6" s="223"/>
      <c r="F6" s="223"/>
      <c r="G6" s="223"/>
      <c r="H6" s="223"/>
      <c r="I6" s="48"/>
      <c r="J6" s="48"/>
    </row>
    <row r="9" spans="1:10">
      <c r="C9" s="49"/>
      <c r="D9" s="49"/>
      <c r="E9" s="49"/>
    </row>
  </sheetData>
  <mergeCells count="4">
    <mergeCell ref="B3:H3"/>
    <mergeCell ref="B4:H4"/>
    <mergeCell ref="B5:H5"/>
    <mergeCell ref="B6:H6"/>
  </mergeCells>
  <phoneticPr fontId="4" type="noConversion"/>
  <pageMargins left="0.62992125984251968" right="0.62992125984251968" top="0.74803149606299213" bottom="0.74803149606299213" header="0.31496062992125984" footer="0.31496062992125984"/>
  <pageSetup paperSize="9" scale="6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K11"/>
  <sheetViews>
    <sheetView tabSelected="1" workbookViewId="0">
      <selection activeCell="G31" sqref="A28:G31"/>
    </sheetView>
  </sheetViews>
  <sheetFormatPr defaultRowHeight="16.5"/>
  <cols>
    <col min="1" max="1" width="14.375" customWidth="1"/>
    <col min="2" max="2" width="19" bestFit="1" customWidth="1"/>
    <col min="3" max="3" width="10" bestFit="1" customWidth="1"/>
    <col min="5" max="5" width="14.25" customWidth="1"/>
  </cols>
  <sheetData>
    <row r="1" spans="1:11">
      <c r="A1" t="s">
        <v>88</v>
      </c>
    </row>
    <row r="2" spans="1:11" ht="17.25" thickBot="1">
      <c r="A2" t="s">
        <v>19</v>
      </c>
    </row>
    <row r="3" spans="1:11" ht="17.25">
      <c r="A3" s="225" t="s">
        <v>99</v>
      </c>
      <c r="B3" s="204" t="s">
        <v>100</v>
      </c>
      <c r="C3" s="204"/>
      <c r="D3" s="204"/>
      <c r="E3" s="204"/>
      <c r="F3" s="204"/>
      <c r="G3" s="204"/>
      <c r="H3" s="225" t="s">
        <v>101</v>
      </c>
      <c r="I3" s="225"/>
      <c r="J3" s="225"/>
      <c r="K3" s="227" t="s">
        <v>102</v>
      </c>
    </row>
    <row r="4" spans="1:11" ht="18" thickBot="1">
      <c r="A4" s="226"/>
      <c r="B4" s="205"/>
      <c r="C4" s="205"/>
      <c r="D4" s="205"/>
      <c r="E4" s="205"/>
      <c r="F4" s="205"/>
      <c r="G4" s="205"/>
      <c r="H4" s="202" t="s">
        <v>103</v>
      </c>
      <c r="I4" s="202" t="s">
        <v>104</v>
      </c>
      <c r="J4" s="203" t="s">
        <v>105</v>
      </c>
      <c r="K4" s="228"/>
    </row>
    <row r="5" spans="1:11" ht="34.5">
      <c r="A5" s="200" t="s">
        <v>89</v>
      </c>
      <c r="B5" s="230" t="s">
        <v>90</v>
      </c>
      <c r="C5" s="230"/>
      <c r="D5" s="230"/>
      <c r="E5" s="230"/>
      <c r="F5" s="230" t="s">
        <v>91</v>
      </c>
      <c r="G5" s="230"/>
      <c r="H5" s="201">
        <f>36*4/1000*110*225</f>
        <v>3563.9999999999995</v>
      </c>
      <c r="I5" s="231">
        <f>39/1000*123*225</f>
        <v>1079.325</v>
      </c>
      <c r="J5" s="231">
        <f>H5+H6+H7</f>
        <v>4757.3999999999996</v>
      </c>
      <c r="K5" s="232">
        <f>(J5-I5)*12</f>
        <v>44136.899999999994</v>
      </c>
    </row>
    <row r="6" spans="1:11" ht="17.25">
      <c r="A6" s="200"/>
      <c r="B6" s="230" t="s">
        <v>92</v>
      </c>
      <c r="C6" s="230"/>
      <c r="D6" s="230"/>
      <c r="E6" s="230"/>
      <c r="F6" s="230"/>
      <c r="G6" s="230"/>
      <c r="H6" s="201">
        <f>26*2*60/1000*225</f>
        <v>702</v>
      </c>
      <c r="I6" s="231"/>
      <c r="J6" s="231"/>
      <c r="K6" s="232"/>
    </row>
    <row r="7" spans="1:11" ht="17.25">
      <c r="A7" s="200"/>
      <c r="B7" s="230" t="s">
        <v>93</v>
      </c>
      <c r="C7" s="230"/>
      <c r="D7" s="230"/>
      <c r="E7" s="230"/>
      <c r="F7" s="230"/>
      <c r="G7" s="230"/>
      <c r="H7" s="201">
        <f>26*2/1000*42*225</f>
        <v>491.39999999999992</v>
      </c>
      <c r="I7" s="231"/>
      <c r="J7" s="231"/>
      <c r="K7" s="232"/>
    </row>
    <row r="8" spans="1:11" ht="34.5">
      <c r="A8" s="200" t="s">
        <v>94</v>
      </c>
      <c r="B8" s="230" t="s">
        <v>95</v>
      </c>
      <c r="C8" s="230"/>
      <c r="D8" s="230"/>
      <c r="E8" s="230"/>
      <c r="F8" s="230" t="s">
        <v>96</v>
      </c>
      <c r="G8" s="230"/>
      <c r="H8" s="201">
        <f>36*3/1000*98*225</f>
        <v>2381.4</v>
      </c>
      <c r="I8" s="231">
        <f>39/1000*126*225</f>
        <v>1105.6499999999999</v>
      </c>
      <c r="J8" s="231">
        <f>H8+H9+H10</f>
        <v>2934.9</v>
      </c>
      <c r="K8" s="231">
        <f>(J8-I8)*12</f>
        <v>21951.000000000004</v>
      </c>
    </row>
    <row r="9" spans="1:11" ht="17.25">
      <c r="A9" s="200"/>
      <c r="B9" s="230" t="s">
        <v>97</v>
      </c>
      <c r="C9" s="230"/>
      <c r="D9" s="230"/>
      <c r="E9" s="230"/>
      <c r="F9" s="230"/>
      <c r="G9" s="230"/>
      <c r="H9" s="201">
        <f>26*2/1000*27*225</f>
        <v>315.89999999999998</v>
      </c>
      <c r="I9" s="231"/>
      <c r="J9" s="231"/>
      <c r="K9" s="231"/>
    </row>
    <row r="10" spans="1:11" ht="17.25">
      <c r="A10" s="200"/>
      <c r="B10" s="230" t="s">
        <v>98</v>
      </c>
      <c r="C10" s="230"/>
      <c r="D10" s="230"/>
      <c r="E10" s="230"/>
      <c r="F10" s="230"/>
      <c r="G10" s="230"/>
      <c r="H10" s="201">
        <f>32/1000*33*225</f>
        <v>237.60000000000002</v>
      </c>
      <c r="I10" s="231"/>
      <c r="J10" s="231"/>
      <c r="K10" s="231"/>
    </row>
    <row r="11" spans="1:11">
      <c r="A11" s="229" t="s">
        <v>109</v>
      </c>
      <c r="B11" s="229"/>
      <c r="C11" s="229"/>
      <c r="D11" s="229"/>
      <c r="E11" s="229" t="s">
        <v>108</v>
      </c>
      <c r="F11" s="229"/>
      <c r="G11" s="229"/>
      <c r="H11" s="229"/>
      <c r="K11" s="206">
        <f>SUM(K5:K10)</f>
        <v>66087.899999999994</v>
      </c>
    </row>
  </sheetData>
  <mergeCells count="19">
    <mergeCell ref="K5:K7"/>
    <mergeCell ref="B6:E6"/>
    <mergeCell ref="B7:E7"/>
    <mergeCell ref="A3:A4"/>
    <mergeCell ref="H3:J3"/>
    <mergeCell ref="K3:K4"/>
    <mergeCell ref="A11:D11"/>
    <mergeCell ref="E11:H11"/>
    <mergeCell ref="B8:E8"/>
    <mergeCell ref="F8:G10"/>
    <mergeCell ref="I8:I10"/>
    <mergeCell ref="J8:J10"/>
    <mergeCell ref="K8:K10"/>
    <mergeCell ref="B9:E9"/>
    <mergeCell ref="B10:E10"/>
    <mergeCell ref="B5:E5"/>
    <mergeCell ref="F5:G7"/>
    <mergeCell ref="I5:I7"/>
    <mergeCell ref="J5:J7"/>
  </mergeCells>
  <phoneticPr fontId="4" type="noConversion"/>
  <pageMargins left="0.7" right="0.7" top="0.75" bottom="0.75" header="0.3" footer="0.3"/>
  <pageSetup paperSize="9" scale="7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X25"/>
  <sheetViews>
    <sheetView view="pageBreakPreview" zoomScaleSheetLayoutView="100" workbookViewId="0">
      <selection activeCell="P27" sqref="P27"/>
    </sheetView>
  </sheetViews>
  <sheetFormatPr defaultColWidth="9.125" defaultRowHeight="16.5"/>
  <cols>
    <col min="1" max="1" width="11.875" style="52" customWidth="1"/>
    <col min="2" max="2" width="10.875" style="52" customWidth="1"/>
    <col min="3" max="3" width="12.75" style="52" customWidth="1"/>
    <col min="4" max="4" width="8.25" style="52" customWidth="1"/>
    <col min="5" max="13" width="8.25" style="52" hidden="1" customWidth="1"/>
    <col min="14" max="29" width="8.25" style="52" customWidth="1"/>
    <col min="30" max="41" width="8.25" style="52" hidden="1" customWidth="1"/>
    <col min="42" max="42" width="8.375" style="52" customWidth="1"/>
    <col min="43" max="43" width="6.625" style="52" customWidth="1"/>
    <col min="44" max="54" width="8.25" style="52" customWidth="1"/>
    <col min="55" max="55" width="9.875" style="52" customWidth="1"/>
    <col min="56" max="56" width="12.125" style="52" customWidth="1"/>
    <col min="57" max="57" width="17.875" style="52" customWidth="1"/>
    <col min="58" max="58" width="10.375" style="52" customWidth="1"/>
    <col min="59" max="60" width="10.75" style="52" customWidth="1"/>
    <col min="61" max="82" width="8.25" style="52" customWidth="1"/>
    <col min="83" max="16384" width="9.125" style="52"/>
  </cols>
  <sheetData>
    <row r="1" spans="1:76">
      <c r="A1" s="233" t="s">
        <v>48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  <c r="AH1" s="233"/>
      <c r="AI1" s="233"/>
      <c r="AJ1" s="233"/>
      <c r="AK1" s="233"/>
      <c r="AL1" s="233"/>
      <c r="AM1" s="233"/>
      <c r="AN1" s="233"/>
      <c r="AO1" s="233"/>
      <c r="AP1" s="233"/>
      <c r="AQ1" s="233"/>
      <c r="AR1" s="233"/>
      <c r="AS1" s="233"/>
      <c r="AT1" s="233"/>
      <c r="AU1" s="233"/>
      <c r="AV1" s="233"/>
      <c r="AW1" s="233"/>
      <c r="AX1" s="233"/>
      <c r="AY1" s="233"/>
      <c r="AZ1" s="233"/>
    </row>
    <row r="2" spans="1:76">
      <c r="A2" s="233"/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</row>
    <row r="3" spans="1:76" ht="26.25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4"/>
      <c r="AQ3" s="53"/>
      <c r="AR3" s="53"/>
      <c r="AS3" s="53"/>
      <c r="AT3" s="53"/>
      <c r="AU3" s="53"/>
      <c r="AV3" s="53"/>
      <c r="AW3" s="53"/>
      <c r="AX3" s="53"/>
      <c r="AY3" s="53"/>
      <c r="AZ3" s="53"/>
    </row>
    <row r="4" spans="1:76" ht="26.25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4"/>
      <c r="AQ4" s="53"/>
      <c r="AR4" s="53"/>
      <c r="AS4" s="53"/>
      <c r="AT4" s="53"/>
      <c r="AU4" s="53"/>
      <c r="AV4" s="53"/>
      <c r="AW4" s="53"/>
      <c r="AX4" s="53"/>
      <c r="AY4" s="53"/>
      <c r="AZ4" s="53"/>
    </row>
    <row r="5" spans="1:76" ht="27" thickBot="1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4"/>
      <c r="AQ5" s="53"/>
      <c r="AR5" s="53"/>
      <c r="AS5" s="53"/>
      <c r="AT5" s="53"/>
      <c r="AU5" s="53"/>
      <c r="AV5" s="53"/>
      <c r="AW5" s="53"/>
      <c r="AX5" s="53"/>
      <c r="AY5" s="53"/>
      <c r="AZ5" s="53"/>
    </row>
    <row r="6" spans="1:76" s="55" customFormat="1" ht="21" thickBot="1">
      <c r="B6" s="56" t="s">
        <v>49</v>
      </c>
      <c r="C6" s="57"/>
      <c r="D6" s="58" t="s">
        <v>50</v>
      </c>
      <c r="E6" s="58" t="s">
        <v>50</v>
      </c>
      <c r="F6" s="58" t="s">
        <v>50</v>
      </c>
      <c r="G6" s="58" t="s">
        <v>50</v>
      </c>
      <c r="H6" s="58" t="s">
        <v>51</v>
      </c>
      <c r="I6" s="58" t="s">
        <v>51</v>
      </c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 t="s">
        <v>50</v>
      </c>
      <c r="AJ6" s="58" t="s">
        <v>52</v>
      </c>
      <c r="AK6" s="58" t="s">
        <v>52</v>
      </c>
      <c r="AL6" s="58" t="s">
        <v>52</v>
      </c>
      <c r="AM6" s="58" t="s">
        <v>52</v>
      </c>
      <c r="AN6" s="58" t="s">
        <v>52</v>
      </c>
      <c r="AO6" s="58" t="s">
        <v>52</v>
      </c>
      <c r="AP6" s="59" t="s">
        <v>52</v>
      </c>
      <c r="AQ6" s="60">
        <v>1.5</v>
      </c>
      <c r="AR6" s="61">
        <v>1.5</v>
      </c>
      <c r="AS6" s="62">
        <v>1.5</v>
      </c>
      <c r="AT6" s="62">
        <v>1.5</v>
      </c>
      <c r="AU6" s="62">
        <v>1.5</v>
      </c>
      <c r="AV6" s="62">
        <v>1.5</v>
      </c>
      <c r="AW6" s="62">
        <v>1.5</v>
      </c>
      <c r="AX6" s="62">
        <v>1.5</v>
      </c>
      <c r="AY6" s="62">
        <v>1.4</v>
      </c>
      <c r="AZ6" s="63">
        <v>1.4</v>
      </c>
      <c r="BA6" s="62">
        <v>1.4</v>
      </c>
      <c r="BB6" s="62">
        <v>1.4</v>
      </c>
      <c r="BC6" s="62">
        <v>1.4</v>
      </c>
      <c r="BD6" s="62">
        <v>1.4</v>
      </c>
      <c r="BE6" s="62">
        <v>2.4</v>
      </c>
      <c r="BF6" s="62">
        <v>2.4</v>
      </c>
      <c r="BG6" s="62">
        <v>2.4</v>
      </c>
      <c r="BH6" s="62">
        <v>2.4</v>
      </c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5"/>
    </row>
    <row r="7" spans="1:76" ht="17.25" thickBot="1">
      <c r="B7" s="66"/>
      <c r="C7" s="67" t="s">
        <v>53</v>
      </c>
      <c r="D7" s="68">
        <v>42541</v>
      </c>
      <c r="E7" s="68">
        <v>42542</v>
      </c>
      <c r="F7" s="68">
        <v>42543</v>
      </c>
      <c r="G7" s="68">
        <v>42544</v>
      </c>
      <c r="H7" s="68">
        <v>42545</v>
      </c>
      <c r="I7" s="68">
        <v>42546</v>
      </c>
      <c r="J7" s="68">
        <v>42547</v>
      </c>
      <c r="K7" s="68">
        <v>42548</v>
      </c>
      <c r="L7" s="68">
        <v>42549</v>
      </c>
      <c r="M7" s="68">
        <v>42550</v>
      </c>
      <c r="N7" s="69">
        <v>42551</v>
      </c>
      <c r="O7" s="69">
        <v>42552</v>
      </c>
      <c r="P7" s="69">
        <v>42553</v>
      </c>
      <c r="Q7" s="69">
        <v>42554</v>
      </c>
      <c r="R7" s="69">
        <v>42555</v>
      </c>
      <c r="S7" s="69">
        <v>42556</v>
      </c>
      <c r="T7" s="69">
        <v>42557</v>
      </c>
      <c r="U7" s="69">
        <v>42558</v>
      </c>
      <c r="V7" s="69">
        <v>42559</v>
      </c>
      <c r="W7" s="69">
        <v>42560</v>
      </c>
      <c r="X7" s="69">
        <v>42561</v>
      </c>
      <c r="Y7" s="69">
        <v>42562</v>
      </c>
      <c r="Z7" s="69">
        <v>42563</v>
      </c>
      <c r="AA7" s="69">
        <v>42564</v>
      </c>
      <c r="AB7" s="69">
        <v>42565</v>
      </c>
      <c r="AC7" s="69">
        <v>42566</v>
      </c>
      <c r="AD7" s="68">
        <v>42567</v>
      </c>
      <c r="AE7" s="68">
        <v>42568</v>
      </c>
      <c r="AF7" s="68">
        <v>42569</v>
      </c>
      <c r="AG7" s="68">
        <v>42570</v>
      </c>
      <c r="AH7" s="68">
        <v>42571</v>
      </c>
      <c r="AI7" s="68">
        <v>42572</v>
      </c>
      <c r="AJ7" s="68">
        <v>42573</v>
      </c>
      <c r="AK7" s="68">
        <v>42574</v>
      </c>
      <c r="AL7" s="68">
        <v>42575</v>
      </c>
      <c r="AM7" s="68">
        <v>42576</v>
      </c>
      <c r="AN7" s="68">
        <v>42577</v>
      </c>
      <c r="AO7" s="68">
        <v>42578</v>
      </c>
      <c r="AP7" s="70">
        <v>42579</v>
      </c>
      <c r="AQ7" s="71">
        <v>42580</v>
      </c>
      <c r="AR7" s="69">
        <v>42581</v>
      </c>
      <c r="AS7" s="69">
        <v>42582</v>
      </c>
      <c r="AT7" s="69">
        <v>42583</v>
      </c>
      <c r="AU7" s="69">
        <v>42584</v>
      </c>
      <c r="AV7" s="69">
        <v>42585</v>
      </c>
      <c r="AW7" s="69">
        <v>42586</v>
      </c>
      <c r="AX7" s="69">
        <v>42587</v>
      </c>
      <c r="AY7" s="69">
        <v>42588</v>
      </c>
      <c r="AZ7" s="72">
        <v>42589</v>
      </c>
      <c r="BA7" s="69">
        <v>42590</v>
      </c>
      <c r="BB7" s="69">
        <v>42591</v>
      </c>
      <c r="BC7" s="69">
        <v>42592</v>
      </c>
      <c r="BD7" s="69">
        <v>42593</v>
      </c>
      <c r="BE7" s="69">
        <v>42594</v>
      </c>
      <c r="BF7" s="69">
        <v>42595</v>
      </c>
      <c r="BG7" s="72">
        <v>42596</v>
      </c>
      <c r="BH7" s="73">
        <v>42597</v>
      </c>
      <c r="BI7" s="71">
        <v>42598</v>
      </c>
      <c r="BJ7" s="68">
        <v>42599</v>
      </c>
      <c r="BK7" s="68">
        <v>42600</v>
      </c>
      <c r="BL7" s="68">
        <v>42601</v>
      </c>
      <c r="BM7" s="68">
        <v>42602</v>
      </c>
      <c r="BN7" s="68">
        <v>42603</v>
      </c>
      <c r="BO7" s="68">
        <v>42604</v>
      </c>
      <c r="BP7" s="68">
        <v>42605</v>
      </c>
      <c r="BQ7" s="68">
        <v>42606</v>
      </c>
      <c r="BR7" s="68">
        <v>42607</v>
      </c>
      <c r="BS7" s="68">
        <v>42608</v>
      </c>
      <c r="BT7" s="68">
        <v>42609</v>
      </c>
      <c r="BU7" s="68">
        <v>42610</v>
      </c>
      <c r="BV7" s="68">
        <v>42611</v>
      </c>
      <c r="BW7" s="68">
        <v>42612</v>
      </c>
      <c r="BX7" s="74">
        <v>42613</v>
      </c>
    </row>
    <row r="8" spans="1:76">
      <c r="B8" s="75" t="s">
        <v>54</v>
      </c>
      <c r="C8" s="76" t="s">
        <v>55</v>
      </c>
      <c r="D8" s="77">
        <v>0</v>
      </c>
      <c r="E8" s="77">
        <f>D9</f>
        <v>489.8</v>
      </c>
      <c r="F8" s="77">
        <f t="shared" ref="F8:BQ8" si="0">E9</f>
        <v>620.1</v>
      </c>
      <c r="G8" s="77">
        <f t="shared" si="0"/>
        <v>765.7</v>
      </c>
      <c r="H8" s="77">
        <f t="shared" si="0"/>
        <v>930.5</v>
      </c>
      <c r="I8" s="77">
        <f t="shared" si="0"/>
        <v>1158.3</v>
      </c>
      <c r="J8" s="77">
        <f t="shared" si="0"/>
        <v>1600.8</v>
      </c>
      <c r="K8" s="77">
        <f t="shared" si="0"/>
        <v>2052</v>
      </c>
      <c r="L8" s="77">
        <f t="shared" si="0"/>
        <v>5215.2</v>
      </c>
      <c r="M8" s="77">
        <f t="shared" si="0"/>
        <v>3071.5</v>
      </c>
      <c r="N8" s="77">
        <f t="shared" si="0"/>
        <v>3461.2</v>
      </c>
      <c r="O8" s="77">
        <f t="shared" si="0"/>
        <v>3943.1</v>
      </c>
      <c r="P8" s="77">
        <f t="shared" si="0"/>
        <v>4579.6000000000004</v>
      </c>
      <c r="Q8" s="77">
        <f t="shared" si="0"/>
        <v>5227.1000000000004</v>
      </c>
      <c r="R8" s="77">
        <f t="shared" si="0"/>
        <v>5837.3</v>
      </c>
      <c r="S8" s="77">
        <f t="shared" si="0"/>
        <v>6444</v>
      </c>
      <c r="T8" s="77">
        <f t="shared" si="0"/>
        <v>7102</v>
      </c>
      <c r="U8" s="77">
        <f t="shared" si="0"/>
        <v>7738.8</v>
      </c>
      <c r="V8" s="77">
        <f t="shared" si="0"/>
        <v>8404.7999999999993</v>
      </c>
      <c r="W8" s="77">
        <f t="shared" si="0"/>
        <v>9150.4</v>
      </c>
      <c r="X8" s="77">
        <f t="shared" si="0"/>
        <v>9784.7999999999993</v>
      </c>
      <c r="Y8" s="77">
        <f t="shared" si="0"/>
        <v>10651.4</v>
      </c>
      <c r="Z8" s="77">
        <f t="shared" si="0"/>
        <v>11497.4</v>
      </c>
      <c r="AA8" s="77">
        <f t="shared" si="0"/>
        <v>12383.2</v>
      </c>
      <c r="AB8" s="77">
        <f t="shared" si="0"/>
        <v>13253.2</v>
      </c>
      <c r="AC8" s="77">
        <f t="shared" si="0"/>
        <v>14148.8</v>
      </c>
      <c r="AD8" s="77">
        <f t="shared" si="0"/>
        <v>14805.2</v>
      </c>
      <c r="AE8" s="77">
        <f t="shared" si="0"/>
        <v>15012.8</v>
      </c>
      <c r="AF8" s="77">
        <f t="shared" si="0"/>
        <v>15225.2</v>
      </c>
      <c r="AG8" s="77">
        <f t="shared" si="0"/>
        <v>15483.2</v>
      </c>
      <c r="AH8" s="77">
        <f t="shared" si="0"/>
        <v>15642.8</v>
      </c>
      <c r="AI8" s="78">
        <f t="shared" si="0"/>
        <v>15850</v>
      </c>
      <c r="AJ8" s="78">
        <f t="shared" si="0"/>
        <v>16059.2</v>
      </c>
      <c r="AK8" s="78">
        <f t="shared" si="0"/>
        <v>16406.400000000001</v>
      </c>
      <c r="AL8" s="78">
        <f t="shared" si="0"/>
        <v>17078.8</v>
      </c>
      <c r="AM8" s="78">
        <f t="shared" si="0"/>
        <v>17702</v>
      </c>
      <c r="AN8" s="78">
        <f t="shared" si="0"/>
        <v>18398</v>
      </c>
      <c r="AO8" s="78">
        <f t="shared" si="0"/>
        <v>19095.599999999999</v>
      </c>
      <c r="AP8" s="79">
        <f t="shared" si="0"/>
        <v>19765.2</v>
      </c>
      <c r="AQ8" s="80">
        <f t="shared" si="0"/>
        <v>20476.400000000001</v>
      </c>
      <c r="AR8" s="78">
        <f t="shared" si="0"/>
        <v>21123.599999999999</v>
      </c>
      <c r="AS8" s="78">
        <f t="shared" si="0"/>
        <v>21650</v>
      </c>
      <c r="AT8" s="78">
        <f t="shared" si="0"/>
        <v>22196.2</v>
      </c>
      <c r="AU8" s="78">
        <f t="shared" si="0"/>
        <v>22604.799999999999</v>
      </c>
      <c r="AV8" s="78">
        <f>AU9</f>
        <v>23098.400000000001</v>
      </c>
      <c r="AW8" s="78">
        <f>AV9</f>
        <v>23565.200000000001</v>
      </c>
      <c r="AX8" s="78">
        <f>AW9</f>
        <v>24072</v>
      </c>
      <c r="AY8" s="78">
        <f>AX9</f>
        <v>24559.599999999999</v>
      </c>
      <c r="AZ8" s="81">
        <f t="shared" si="0"/>
        <v>25082</v>
      </c>
      <c r="BA8" s="81">
        <f t="shared" si="0"/>
        <v>25632.400000000001</v>
      </c>
      <c r="BB8" s="81">
        <f t="shared" si="0"/>
        <v>26132.400000000001</v>
      </c>
      <c r="BC8" s="81">
        <f t="shared" si="0"/>
        <v>26614.400000000001</v>
      </c>
      <c r="BD8" s="81">
        <f t="shared" si="0"/>
        <v>27101.599999999999</v>
      </c>
      <c r="BE8" s="81">
        <f t="shared" si="0"/>
        <v>27597.599999999999</v>
      </c>
      <c r="BF8" s="81">
        <f t="shared" si="0"/>
        <v>28043.200000000001</v>
      </c>
      <c r="BG8" s="81">
        <f t="shared" si="0"/>
        <v>28409.599999999999</v>
      </c>
      <c r="BH8" s="81">
        <f t="shared" si="0"/>
        <v>28738.799999999999</v>
      </c>
      <c r="BI8" s="81">
        <f t="shared" si="0"/>
        <v>29059.200000000001</v>
      </c>
      <c r="BJ8" s="82">
        <f t="shared" si="0"/>
        <v>0</v>
      </c>
      <c r="BK8" s="82">
        <f t="shared" si="0"/>
        <v>0</v>
      </c>
      <c r="BL8" s="82">
        <f t="shared" si="0"/>
        <v>0</v>
      </c>
      <c r="BM8" s="82">
        <f t="shared" si="0"/>
        <v>0</v>
      </c>
      <c r="BN8" s="82">
        <f t="shared" si="0"/>
        <v>0</v>
      </c>
      <c r="BO8" s="82">
        <f t="shared" si="0"/>
        <v>0</v>
      </c>
      <c r="BP8" s="82">
        <f t="shared" si="0"/>
        <v>0</v>
      </c>
      <c r="BQ8" s="82">
        <f t="shared" si="0"/>
        <v>0</v>
      </c>
      <c r="BR8" s="82">
        <f t="shared" ref="BR8:BX8" si="1">BQ9</f>
        <v>0</v>
      </c>
      <c r="BS8" s="82">
        <f t="shared" si="1"/>
        <v>0</v>
      </c>
      <c r="BT8" s="82">
        <f t="shared" si="1"/>
        <v>0</v>
      </c>
      <c r="BU8" s="82">
        <f t="shared" si="1"/>
        <v>0</v>
      </c>
      <c r="BV8" s="82">
        <f t="shared" si="1"/>
        <v>0</v>
      </c>
      <c r="BW8" s="83">
        <f t="shared" si="1"/>
        <v>0</v>
      </c>
      <c r="BX8" s="84">
        <f t="shared" si="1"/>
        <v>0</v>
      </c>
    </row>
    <row r="9" spans="1:76" ht="17.25" thickBot="1">
      <c r="B9" s="75" t="s">
        <v>56</v>
      </c>
      <c r="C9" s="85" t="s">
        <v>57</v>
      </c>
      <c r="D9" s="86">
        <v>489.8</v>
      </c>
      <c r="E9" s="86">
        <v>620.1</v>
      </c>
      <c r="F9" s="86">
        <v>765.7</v>
      </c>
      <c r="G9" s="86">
        <v>930.5</v>
      </c>
      <c r="H9" s="86">
        <v>1158.3</v>
      </c>
      <c r="I9" s="86">
        <v>1600.8</v>
      </c>
      <c r="J9" s="86">
        <v>2052</v>
      </c>
      <c r="K9" s="86">
        <v>5215.2</v>
      </c>
      <c r="L9" s="86">
        <v>3071.5</v>
      </c>
      <c r="M9" s="86">
        <v>3461.2</v>
      </c>
      <c r="N9" s="86">
        <v>3943.1</v>
      </c>
      <c r="O9" s="86">
        <v>4579.6000000000004</v>
      </c>
      <c r="P9" s="86">
        <v>5227.1000000000004</v>
      </c>
      <c r="Q9" s="86">
        <v>5837.3</v>
      </c>
      <c r="R9" s="86">
        <v>6444</v>
      </c>
      <c r="S9" s="86">
        <v>7102</v>
      </c>
      <c r="T9" s="86">
        <v>7738.8</v>
      </c>
      <c r="U9" s="86">
        <v>8404.7999999999993</v>
      </c>
      <c r="V9" s="86">
        <v>9150.4</v>
      </c>
      <c r="W9" s="86">
        <v>9784.7999999999993</v>
      </c>
      <c r="X9" s="86">
        <v>10651.4</v>
      </c>
      <c r="Y9" s="86">
        <v>11497.4</v>
      </c>
      <c r="Z9" s="86">
        <v>12383.2</v>
      </c>
      <c r="AA9" s="86">
        <v>13253.2</v>
      </c>
      <c r="AB9" s="86">
        <v>14148.8</v>
      </c>
      <c r="AC9" s="86">
        <v>14805.2</v>
      </c>
      <c r="AD9" s="86">
        <v>15012.8</v>
      </c>
      <c r="AE9" s="86">
        <v>15225.2</v>
      </c>
      <c r="AF9" s="86">
        <v>15483.2</v>
      </c>
      <c r="AG9" s="86">
        <v>15642.8</v>
      </c>
      <c r="AH9" s="86">
        <v>15850</v>
      </c>
      <c r="AI9" s="87">
        <v>16059.2</v>
      </c>
      <c r="AJ9" s="87">
        <v>16406.400000000001</v>
      </c>
      <c r="AK9" s="87">
        <v>17078.8</v>
      </c>
      <c r="AL9" s="87">
        <v>17702</v>
      </c>
      <c r="AM9" s="87">
        <v>18398</v>
      </c>
      <c r="AN9" s="87">
        <v>19095.599999999999</v>
      </c>
      <c r="AO9" s="87">
        <v>19765.2</v>
      </c>
      <c r="AP9" s="88">
        <v>20476.400000000001</v>
      </c>
      <c r="AQ9" s="89">
        <v>21123.599999999999</v>
      </c>
      <c r="AR9" s="87">
        <v>21650</v>
      </c>
      <c r="AS9" s="87">
        <v>22196.2</v>
      </c>
      <c r="AT9" s="87">
        <v>22604.799999999999</v>
      </c>
      <c r="AU9" s="87">
        <v>23098.400000000001</v>
      </c>
      <c r="AV9" s="87">
        <v>23565.200000000001</v>
      </c>
      <c r="AW9" s="87">
        <v>24072</v>
      </c>
      <c r="AX9" s="87">
        <v>24559.599999999999</v>
      </c>
      <c r="AY9" s="87">
        <v>25082</v>
      </c>
      <c r="AZ9" s="90">
        <v>25632.400000000001</v>
      </c>
      <c r="BA9" s="87">
        <v>26132.400000000001</v>
      </c>
      <c r="BB9" s="87">
        <v>26614.400000000001</v>
      </c>
      <c r="BC9" s="87">
        <v>27101.599999999999</v>
      </c>
      <c r="BD9" s="87">
        <v>27597.599999999999</v>
      </c>
      <c r="BE9" s="87">
        <v>28043.200000000001</v>
      </c>
      <c r="BF9" s="87">
        <v>28409.599999999999</v>
      </c>
      <c r="BG9" s="87">
        <v>28738.799999999999</v>
      </c>
      <c r="BH9" s="87">
        <v>29059.200000000001</v>
      </c>
      <c r="BI9" s="87"/>
      <c r="BJ9" s="86"/>
      <c r="BK9" s="86"/>
      <c r="BL9" s="86"/>
      <c r="BM9" s="86"/>
      <c r="BN9" s="86"/>
      <c r="BO9" s="86"/>
      <c r="BP9" s="86"/>
      <c r="BQ9" s="86"/>
      <c r="BR9" s="86"/>
      <c r="BS9" s="86"/>
      <c r="BT9" s="86"/>
      <c r="BU9" s="86"/>
      <c r="BV9" s="86"/>
      <c r="BW9" s="91"/>
      <c r="BX9" s="92"/>
    </row>
    <row r="10" spans="1:76" s="93" customFormat="1" ht="17.25" thickBot="1">
      <c r="B10" s="94"/>
      <c r="C10" s="95" t="s">
        <v>58</v>
      </c>
      <c r="D10" s="96">
        <f>D9-D8</f>
        <v>489.8</v>
      </c>
      <c r="E10" s="96">
        <f t="shared" ref="E10:BP10" si="2">E9-E8</f>
        <v>130.30000000000001</v>
      </c>
      <c r="F10" s="96">
        <f t="shared" si="2"/>
        <v>145.60000000000002</v>
      </c>
      <c r="G10" s="96">
        <f t="shared" si="2"/>
        <v>164.79999999999995</v>
      </c>
      <c r="H10" s="96">
        <f t="shared" si="2"/>
        <v>227.79999999999995</v>
      </c>
      <c r="I10" s="96">
        <f t="shared" si="2"/>
        <v>442.5</v>
      </c>
      <c r="J10" s="96">
        <f t="shared" si="2"/>
        <v>451.20000000000005</v>
      </c>
      <c r="K10" s="96">
        <f t="shared" si="2"/>
        <v>3163.2</v>
      </c>
      <c r="L10" s="96">
        <f t="shared" si="2"/>
        <v>-2143.6999999999998</v>
      </c>
      <c r="M10" s="96">
        <f t="shared" si="2"/>
        <v>389.69999999999982</v>
      </c>
      <c r="N10" s="97">
        <f t="shared" si="2"/>
        <v>481.90000000000009</v>
      </c>
      <c r="O10" s="97">
        <f t="shared" si="2"/>
        <v>636.50000000000045</v>
      </c>
      <c r="P10" s="97">
        <f t="shared" si="2"/>
        <v>647.5</v>
      </c>
      <c r="Q10" s="97">
        <f t="shared" si="2"/>
        <v>610.19999999999982</v>
      </c>
      <c r="R10" s="97">
        <f t="shared" si="2"/>
        <v>606.69999999999982</v>
      </c>
      <c r="S10" s="97">
        <f t="shared" si="2"/>
        <v>658</v>
      </c>
      <c r="T10" s="97">
        <f t="shared" si="2"/>
        <v>636.80000000000018</v>
      </c>
      <c r="U10" s="97">
        <f t="shared" si="2"/>
        <v>665.99999999999909</v>
      </c>
      <c r="V10" s="97">
        <f t="shared" si="2"/>
        <v>745.60000000000036</v>
      </c>
      <c r="W10" s="97">
        <f t="shared" si="2"/>
        <v>634.39999999999964</v>
      </c>
      <c r="X10" s="97">
        <f t="shared" si="2"/>
        <v>866.60000000000036</v>
      </c>
      <c r="Y10" s="97">
        <f t="shared" si="2"/>
        <v>846</v>
      </c>
      <c r="Z10" s="97">
        <f t="shared" si="2"/>
        <v>885.80000000000109</v>
      </c>
      <c r="AA10" s="97">
        <f t="shared" si="2"/>
        <v>870</v>
      </c>
      <c r="AB10" s="97">
        <f t="shared" si="2"/>
        <v>895.59999999999854</v>
      </c>
      <c r="AC10" s="97">
        <f t="shared" si="2"/>
        <v>656.40000000000146</v>
      </c>
      <c r="AD10" s="96">
        <f t="shared" si="2"/>
        <v>207.59999999999854</v>
      </c>
      <c r="AE10" s="96">
        <f t="shared" si="2"/>
        <v>212.40000000000146</v>
      </c>
      <c r="AF10" s="96">
        <f t="shared" si="2"/>
        <v>258</v>
      </c>
      <c r="AG10" s="96">
        <f t="shared" si="2"/>
        <v>159.59999999999854</v>
      </c>
      <c r="AH10" s="96">
        <f t="shared" si="2"/>
        <v>207.20000000000073</v>
      </c>
      <c r="AI10" s="98">
        <f t="shared" si="2"/>
        <v>209.20000000000073</v>
      </c>
      <c r="AJ10" s="98">
        <f t="shared" si="2"/>
        <v>347.20000000000073</v>
      </c>
      <c r="AK10" s="98">
        <f t="shared" si="2"/>
        <v>672.39999999999782</v>
      </c>
      <c r="AL10" s="98">
        <f t="shared" si="2"/>
        <v>623.20000000000073</v>
      </c>
      <c r="AM10" s="98">
        <f t="shared" si="2"/>
        <v>696</v>
      </c>
      <c r="AN10" s="98">
        <f t="shared" si="2"/>
        <v>697.59999999999854</v>
      </c>
      <c r="AO10" s="98">
        <f t="shared" si="2"/>
        <v>669.60000000000218</v>
      </c>
      <c r="AP10" s="99">
        <f t="shared" si="2"/>
        <v>711.20000000000073</v>
      </c>
      <c r="AQ10" s="100">
        <f t="shared" si="2"/>
        <v>647.19999999999709</v>
      </c>
      <c r="AR10" s="101">
        <f t="shared" si="2"/>
        <v>526.40000000000146</v>
      </c>
      <c r="AS10" s="101">
        <f t="shared" si="2"/>
        <v>546.20000000000073</v>
      </c>
      <c r="AT10" s="101">
        <f t="shared" si="2"/>
        <v>408.59999999999854</v>
      </c>
      <c r="AU10" s="101">
        <f t="shared" si="2"/>
        <v>493.60000000000218</v>
      </c>
      <c r="AV10" s="101">
        <f t="shared" si="2"/>
        <v>466.79999999999927</v>
      </c>
      <c r="AW10" s="101">
        <f t="shared" si="2"/>
        <v>506.79999999999927</v>
      </c>
      <c r="AX10" s="101">
        <f t="shared" si="2"/>
        <v>487.59999999999854</v>
      </c>
      <c r="AY10" s="101">
        <f t="shared" si="2"/>
        <v>522.40000000000146</v>
      </c>
      <c r="AZ10" s="102">
        <f t="shared" si="2"/>
        <v>550.40000000000146</v>
      </c>
      <c r="BA10" s="102">
        <f t="shared" si="2"/>
        <v>500</v>
      </c>
      <c r="BB10" s="102">
        <f t="shared" si="2"/>
        <v>482</v>
      </c>
      <c r="BC10" s="102">
        <f t="shared" si="2"/>
        <v>487.19999999999709</v>
      </c>
      <c r="BD10" s="102">
        <f t="shared" si="2"/>
        <v>496</v>
      </c>
      <c r="BE10" s="102">
        <f t="shared" si="2"/>
        <v>445.60000000000218</v>
      </c>
      <c r="BF10" s="102">
        <f t="shared" si="2"/>
        <v>366.39999999999782</v>
      </c>
      <c r="BG10" s="102">
        <f t="shared" si="2"/>
        <v>329.20000000000073</v>
      </c>
      <c r="BH10" s="103">
        <f t="shared" si="2"/>
        <v>320.40000000000146</v>
      </c>
      <c r="BI10" s="102">
        <f t="shared" si="2"/>
        <v>-29059.200000000001</v>
      </c>
      <c r="BJ10" s="102">
        <f t="shared" si="2"/>
        <v>0</v>
      </c>
      <c r="BK10" s="102">
        <f t="shared" si="2"/>
        <v>0</v>
      </c>
      <c r="BL10" s="102">
        <f t="shared" si="2"/>
        <v>0</v>
      </c>
      <c r="BM10" s="102">
        <f t="shared" si="2"/>
        <v>0</v>
      </c>
      <c r="BN10" s="102">
        <f t="shared" si="2"/>
        <v>0</v>
      </c>
      <c r="BO10" s="102">
        <f t="shared" si="2"/>
        <v>0</v>
      </c>
      <c r="BP10" s="102">
        <f t="shared" si="2"/>
        <v>0</v>
      </c>
      <c r="BQ10" s="102">
        <f t="shared" ref="BQ10:BX10" si="3">BQ9-BQ8</f>
        <v>0</v>
      </c>
      <c r="BR10" s="102">
        <f t="shared" si="3"/>
        <v>0</v>
      </c>
      <c r="BS10" s="102">
        <f t="shared" si="3"/>
        <v>0</v>
      </c>
      <c r="BT10" s="102">
        <f t="shared" si="3"/>
        <v>0</v>
      </c>
      <c r="BU10" s="102">
        <f t="shared" si="3"/>
        <v>0</v>
      </c>
      <c r="BV10" s="102">
        <f t="shared" si="3"/>
        <v>0</v>
      </c>
      <c r="BW10" s="104">
        <f t="shared" si="3"/>
        <v>0</v>
      </c>
      <c r="BX10" s="105">
        <f t="shared" si="3"/>
        <v>0</v>
      </c>
    </row>
    <row r="11" spans="1:76" ht="17.25" thickBot="1">
      <c r="AP11" s="106"/>
      <c r="AQ11" s="107"/>
      <c r="BH11" s="107"/>
    </row>
    <row r="12" spans="1:76" ht="17.25" thickBot="1">
      <c r="B12" s="108" t="s">
        <v>59</v>
      </c>
      <c r="C12" s="109" t="s">
        <v>53</v>
      </c>
      <c r="D12" s="68">
        <v>42541</v>
      </c>
      <c r="E12" s="68">
        <v>42542</v>
      </c>
      <c r="F12" s="68">
        <v>42543</v>
      </c>
      <c r="G12" s="68">
        <v>42544</v>
      </c>
      <c r="H12" s="68">
        <v>42545</v>
      </c>
      <c r="I12" s="68">
        <v>42546</v>
      </c>
      <c r="J12" s="68">
        <v>42547</v>
      </c>
      <c r="K12" s="68">
        <v>42548</v>
      </c>
      <c r="L12" s="68">
        <v>42549</v>
      </c>
      <c r="M12" s="68">
        <v>42550</v>
      </c>
      <c r="N12" s="69">
        <v>42551</v>
      </c>
      <c r="O12" s="69">
        <v>42552</v>
      </c>
      <c r="P12" s="69">
        <v>42553</v>
      </c>
      <c r="Q12" s="69">
        <v>42554</v>
      </c>
      <c r="R12" s="69">
        <v>42555</v>
      </c>
      <c r="S12" s="69">
        <v>42556</v>
      </c>
      <c r="T12" s="69">
        <v>42557</v>
      </c>
      <c r="U12" s="69">
        <v>42558</v>
      </c>
      <c r="V12" s="69">
        <v>42559</v>
      </c>
      <c r="W12" s="69">
        <v>42560</v>
      </c>
      <c r="X12" s="69">
        <v>42561</v>
      </c>
      <c r="Y12" s="69">
        <v>42562</v>
      </c>
      <c r="Z12" s="69">
        <v>42563</v>
      </c>
      <c r="AA12" s="69">
        <v>42564</v>
      </c>
      <c r="AB12" s="69">
        <v>42565</v>
      </c>
      <c r="AC12" s="69">
        <v>42566</v>
      </c>
      <c r="AD12" s="68">
        <v>42567</v>
      </c>
      <c r="AE12" s="68">
        <v>42568</v>
      </c>
      <c r="AF12" s="68">
        <v>42569</v>
      </c>
      <c r="AG12" s="68">
        <v>42570</v>
      </c>
      <c r="AH12" s="68">
        <v>42571</v>
      </c>
      <c r="AI12" s="68">
        <v>42572</v>
      </c>
      <c r="AJ12" s="68">
        <v>42573</v>
      </c>
      <c r="AK12" s="68">
        <v>42574</v>
      </c>
      <c r="AL12" s="68">
        <v>42575</v>
      </c>
      <c r="AM12" s="68">
        <v>42576</v>
      </c>
      <c r="AN12" s="68">
        <v>42577</v>
      </c>
      <c r="AO12" s="68">
        <v>42578</v>
      </c>
      <c r="AP12" s="70">
        <v>42579</v>
      </c>
      <c r="AQ12" s="110">
        <v>42580</v>
      </c>
      <c r="AR12" s="69">
        <v>42581</v>
      </c>
      <c r="AS12" s="69">
        <v>42582</v>
      </c>
      <c r="AT12" s="69">
        <v>42583</v>
      </c>
      <c r="AU12" s="69">
        <v>42584</v>
      </c>
      <c r="AV12" s="69">
        <v>42585</v>
      </c>
      <c r="AW12" s="69">
        <v>42586</v>
      </c>
      <c r="AX12" s="69">
        <v>42587</v>
      </c>
      <c r="AY12" s="69">
        <v>42588</v>
      </c>
      <c r="AZ12" s="72">
        <v>42589</v>
      </c>
      <c r="BA12" s="69">
        <v>42590</v>
      </c>
      <c r="BB12" s="69">
        <v>42591</v>
      </c>
      <c r="BC12" s="69">
        <v>42592</v>
      </c>
      <c r="BD12" s="69">
        <v>42593</v>
      </c>
      <c r="BE12" s="69">
        <v>42594</v>
      </c>
      <c r="BF12" s="69">
        <v>42595</v>
      </c>
      <c r="BG12" s="69">
        <v>42596</v>
      </c>
      <c r="BH12" s="111">
        <v>42597</v>
      </c>
      <c r="BI12" s="112">
        <v>42598</v>
      </c>
      <c r="BJ12" s="113">
        <v>42599</v>
      </c>
      <c r="BK12" s="70">
        <v>42600</v>
      </c>
      <c r="BL12" s="70">
        <v>42601</v>
      </c>
      <c r="BM12" s="70">
        <v>42602</v>
      </c>
      <c r="BN12" s="70">
        <v>42603</v>
      </c>
      <c r="BO12" s="70">
        <v>42604</v>
      </c>
      <c r="BP12" s="70">
        <v>42605</v>
      </c>
      <c r="BQ12" s="70">
        <v>42606</v>
      </c>
      <c r="BR12" s="70">
        <v>42607</v>
      </c>
      <c r="BS12" s="70">
        <v>42608</v>
      </c>
      <c r="BT12" s="70">
        <v>42609</v>
      </c>
      <c r="BU12" s="70">
        <v>42610</v>
      </c>
      <c r="BV12" s="70">
        <v>42611</v>
      </c>
      <c r="BW12" s="70">
        <v>42612</v>
      </c>
      <c r="BX12" s="74">
        <v>42613</v>
      </c>
    </row>
    <row r="13" spans="1:76">
      <c r="B13" s="114" t="s">
        <v>56</v>
      </c>
      <c r="C13" s="115" t="s">
        <v>55</v>
      </c>
      <c r="D13" s="77">
        <v>0</v>
      </c>
      <c r="E13" s="77">
        <f>D14</f>
        <v>527384.19999999995</v>
      </c>
      <c r="F13" s="77">
        <f t="shared" ref="F13:BQ13" si="4">E14</f>
        <v>528179.19999999995</v>
      </c>
      <c r="G13" s="77">
        <f t="shared" si="4"/>
        <v>529012.80000000005</v>
      </c>
      <c r="H13" s="77">
        <f t="shared" si="4"/>
        <v>529947.19999999995</v>
      </c>
      <c r="I13" s="77">
        <f t="shared" si="4"/>
        <v>530755</v>
      </c>
      <c r="J13" s="77">
        <f t="shared" si="4"/>
        <v>531358.4</v>
      </c>
      <c r="K13" s="77">
        <f t="shared" si="4"/>
        <v>531947.19999999995</v>
      </c>
      <c r="L13" s="77">
        <f t="shared" si="4"/>
        <v>532563.19999999995</v>
      </c>
      <c r="M13" s="77">
        <f t="shared" si="4"/>
        <v>533281.6</v>
      </c>
      <c r="N13" s="77">
        <f t="shared" si="4"/>
        <v>533806.4</v>
      </c>
      <c r="O13" s="77">
        <f t="shared" si="4"/>
        <v>534427.5</v>
      </c>
      <c r="P13" s="77">
        <f t="shared" si="4"/>
        <v>534947.19999999995</v>
      </c>
      <c r="Q13" s="77">
        <f t="shared" si="4"/>
        <v>535332.80000000005</v>
      </c>
      <c r="R13" s="77">
        <f t="shared" si="4"/>
        <v>535704.1</v>
      </c>
      <c r="S13" s="77">
        <f t="shared" si="4"/>
        <v>536076.80000000005</v>
      </c>
      <c r="T13" s="77">
        <f t="shared" si="4"/>
        <v>536460.80000000005</v>
      </c>
      <c r="U13" s="77">
        <f t="shared" si="4"/>
        <v>536832.1</v>
      </c>
      <c r="V13" s="77">
        <f t="shared" si="4"/>
        <v>537217.6</v>
      </c>
      <c r="W13" s="77">
        <f t="shared" si="4"/>
        <v>537576</v>
      </c>
      <c r="X13" s="77">
        <f t="shared" si="4"/>
        <v>538102.4</v>
      </c>
      <c r="Y13" s="77">
        <f t="shared" si="4"/>
        <v>538384</v>
      </c>
      <c r="Z13" s="77">
        <f t="shared" si="4"/>
        <v>538665.6</v>
      </c>
      <c r="AA13" s="77">
        <f t="shared" si="4"/>
        <v>538934</v>
      </c>
      <c r="AB13" s="77">
        <f t="shared" si="4"/>
        <v>539217</v>
      </c>
      <c r="AC13" s="77">
        <f t="shared" si="4"/>
        <v>539499.19999999995</v>
      </c>
      <c r="AD13" s="77">
        <f t="shared" si="4"/>
        <v>539934.4</v>
      </c>
      <c r="AE13" s="77">
        <f t="shared" si="4"/>
        <v>540742.40000000002</v>
      </c>
      <c r="AF13" s="77">
        <f t="shared" si="4"/>
        <v>541563.19999999995</v>
      </c>
      <c r="AG13" s="77">
        <f t="shared" si="4"/>
        <v>542588.80000000005</v>
      </c>
      <c r="AH13" s="77">
        <f t="shared" si="4"/>
        <v>543243.19999999995</v>
      </c>
      <c r="AI13" s="77">
        <f t="shared" si="4"/>
        <v>544115.19999999995</v>
      </c>
      <c r="AJ13" s="77">
        <f t="shared" si="4"/>
        <v>545064</v>
      </c>
      <c r="AK13" s="77">
        <f t="shared" si="4"/>
        <v>545896</v>
      </c>
      <c r="AL13" s="77">
        <f t="shared" si="4"/>
        <v>546307.19999999995</v>
      </c>
      <c r="AM13" s="77">
        <f t="shared" si="4"/>
        <v>546691.19999999995</v>
      </c>
      <c r="AN13" s="77">
        <f t="shared" si="4"/>
        <v>547102</v>
      </c>
      <c r="AO13" s="77">
        <f t="shared" si="4"/>
        <v>547512</v>
      </c>
      <c r="AP13" s="116">
        <f t="shared" si="4"/>
        <v>547896</v>
      </c>
      <c r="AQ13" s="117">
        <f t="shared" si="4"/>
        <v>548294.40000000002</v>
      </c>
      <c r="AR13" s="77">
        <f t="shared" si="4"/>
        <v>548793.59999999998</v>
      </c>
      <c r="AS13" s="77">
        <f t="shared" si="4"/>
        <v>549166.4</v>
      </c>
      <c r="AT13" s="77">
        <f t="shared" si="4"/>
        <v>549780.4</v>
      </c>
      <c r="AU13" s="77">
        <f t="shared" si="4"/>
        <v>550268.80000000005</v>
      </c>
      <c r="AV13" s="77">
        <f t="shared" si="4"/>
        <v>550716.80000000005</v>
      </c>
      <c r="AW13" s="77">
        <f t="shared" si="4"/>
        <v>551025.6</v>
      </c>
      <c r="AX13" s="77">
        <f t="shared" si="4"/>
        <v>551371</v>
      </c>
      <c r="AY13" s="77">
        <f t="shared" si="4"/>
        <v>551729.6</v>
      </c>
      <c r="AZ13" s="116">
        <f t="shared" si="4"/>
        <v>552089</v>
      </c>
      <c r="BA13" s="116">
        <f t="shared" si="4"/>
        <v>552435.19999999995</v>
      </c>
      <c r="BB13" s="116">
        <f t="shared" si="4"/>
        <v>552780.80000000005</v>
      </c>
      <c r="BC13" s="116">
        <f t="shared" si="4"/>
        <v>553128</v>
      </c>
      <c r="BD13" s="116">
        <f t="shared" si="4"/>
        <v>553486.4</v>
      </c>
      <c r="BE13" s="116">
        <f t="shared" si="4"/>
        <v>553844.80000000005</v>
      </c>
      <c r="BF13" s="116">
        <f t="shared" si="4"/>
        <v>554243.19999999995</v>
      </c>
      <c r="BG13" s="116">
        <f t="shared" si="4"/>
        <v>554755.19999999995</v>
      </c>
      <c r="BH13" s="116">
        <f t="shared" si="4"/>
        <v>555179.19999999995</v>
      </c>
      <c r="BI13" s="116">
        <f t="shared" si="4"/>
        <v>555640</v>
      </c>
      <c r="BJ13" s="116">
        <f t="shared" si="4"/>
        <v>0</v>
      </c>
      <c r="BK13" s="116">
        <f t="shared" si="4"/>
        <v>0</v>
      </c>
      <c r="BL13" s="116">
        <f t="shared" si="4"/>
        <v>0</v>
      </c>
      <c r="BM13" s="116">
        <f t="shared" si="4"/>
        <v>0</v>
      </c>
      <c r="BN13" s="116">
        <f t="shared" si="4"/>
        <v>0</v>
      </c>
      <c r="BO13" s="116">
        <f t="shared" si="4"/>
        <v>0</v>
      </c>
      <c r="BP13" s="116">
        <f t="shared" si="4"/>
        <v>0</v>
      </c>
      <c r="BQ13" s="116">
        <f t="shared" si="4"/>
        <v>0</v>
      </c>
      <c r="BR13" s="116">
        <f t="shared" ref="BR13:BX13" si="5">BQ14</f>
        <v>0</v>
      </c>
      <c r="BS13" s="116">
        <f t="shared" si="5"/>
        <v>0</v>
      </c>
      <c r="BT13" s="116">
        <f t="shared" si="5"/>
        <v>0</v>
      </c>
      <c r="BU13" s="116">
        <f t="shared" si="5"/>
        <v>0</v>
      </c>
      <c r="BV13" s="116">
        <f t="shared" si="5"/>
        <v>0</v>
      </c>
      <c r="BW13" s="118">
        <f t="shared" si="5"/>
        <v>0</v>
      </c>
      <c r="BX13" s="118">
        <f t="shared" si="5"/>
        <v>0</v>
      </c>
    </row>
    <row r="14" spans="1:76" ht="17.25" thickBot="1">
      <c r="B14" s="114"/>
      <c r="C14" s="119" t="s">
        <v>57</v>
      </c>
      <c r="D14" s="86">
        <v>527384.19999999995</v>
      </c>
      <c r="E14" s="86">
        <v>528179.19999999995</v>
      </c>
      <c r="F14" s="86">
        <v>529012.80000000005</v>
      </c>
      <c r="G14" s="86">
        <v>529947.19999999995</v>
      </c>
      <c r="H14" s="86">
        <v>530755</v>
      </c>
      <c r="I14" s="86">
        <v>531358.4</v>
      </c>
      <c r="J14" s="86">
        <v>531947.19999999995</v>
      </c>
      <c r="K14" s="86">
        <v>532563.19999999995</v>
      </c>
      <c r="L14" s="86">
        <v>533281.6</v>
      </c>
      <c r="M14" s="86">
        <v>533806.4</v>
      </c>
      <c r="N14" s="86">
        <v>534427.5</v>
      </c>
      <c r="O14" s="86">
        <v>534947.19999999995</v>
      </c>
      <c r="P14" s="86">
        <v>535332.80000000005</v>
      </c>
      <c r="Q14" s="86">
        <v>535704.1</v>
      </c>
      <c r="R14" s="86">
        <v>536076.80000000005</v>
      </c>
      <c r="S14" s="86">
        <v>536460.80000000005</v>
      </c>
      <c r="T14" s="86">
        <v>536832.1</v>
      </c>
      <c r="U14" s="86">
        <v>537217.6</v>
      </c>
      <c r="V14" s="86">
        <v>537576</v>
      </c>
      <c r="W14" s="86">
        <v>538102.4</v>
      </c>
      <c r="X14" s="86">
        <v>538384</v>
      </c>
      <c r="Y14" s="86">
        <v>538665.6</v>
      </c>
      <c r="Z14" s="86">
        <v>538934</v>
      </c>
      <c r="AA14" s="86">
        <v>539217</v>
      </c>
      <c r="AB14" s="86">
        <v>539499.19999999995</v>
      </c>
      <c r="AC14" s="86">
        <v>539934.4</v>
      </c>
      <c r="AD14" s="86">
        <v>540742.40000000002</v>
      </c>
      <c r="AE14" s="86">
        <v>541563.19999999995</v>
      </c>
      <c r="AF14" s="86">
        <v>542588.80000000005</v>
      </c>
      <c r="AG14" s="86">
        <v>543243.19999999995</v>
      </c>
      <c r="AH14" s="86">
        <v>544115.19999999995</v>
      </c>
      <c r="AI14" s="86">
        <v>545064</v>
      </c>
      <c r="AJ14" s="86">
        <v>545896</v>
      </c>
      <c r="AK14" s="86">
        <v>546307.19999999995</v>
      </c>
      <c r="AL14" s="86">
        <v>546691.19999999995</v>
      </c>
      <c r="AM14" s="86">
        <v>547102</v>
      </c>
      <c r="AN14" s="86">
        <v>547512</v>
      </c>
      <c r="AO14" s="86">
        <v>547896</v>
      </c>
      <c r="AP14" s="120">
        <v>548294.40000000002</v>
      </c>
      <c r="AQ14" s="121">
        <v>548793.59999999998</v>
      </c>
      <c r="AR14" s="86">
        <v>549166.4</v>
      </c>
      <c r="AS14" s="86">
        <v>549780.4</v>
      </c>
      <c r="AT14" s="86">
        <v>550268.80000000005</v>
      </c>
      <c r="AU14" s="86">
        <v>550716.80000000005</v>
      </c>
      <c r="AV14" s="86">
        <v>551025.6</v>
      </c>
      <c r="AW14" s="86">
        <v>551371</v>
      </c>
      <c r="AX14" s="86">
        <v>551729.6</v>
      </c>
      <c r="AY14" s="86">
        <v>552089</v>
      </c>
      <c r="AZ14" s="120">
        <v>552435.19999999995</v>
      </c>
      <c r="BA14" s="122">
        <v>552780.80000000005</v>
      </c>
      <c r="BB14" s="122">
        <v>553128</v>
      </c>
      <c r="BC14" s="122">
        <v>553486.4</v>
      </c>
      <c r="BD14" s="122">
        <v>553844.80000000005</v>
      </c>
      <c r="BE14" s="122">
        <v>554243.19999999995</v>
      </c>
      <c r="BF14" s="122">
        <v>554755.19999999995</v>
      </c>
      <c r="BG14" s="122">
        <v>555179.19999999995</v>
      </c>
      <c r="BH14" s="122">
        <v>555640</v>
      </c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  <c r="BS14" s="122"/>
      <c r="BT14" s="122"/>
      <c r="BU14" s="122"/>
      <c r="BV14" s="122"/>
      <c r="BW14" s="123"/>
      <c r="BX14" s="123"/>
    </row>
    <row r="15" spans="1:76" s="93" customFormat="1" ht="17.25" thickBot="1">
      <c r="B15" s="124"/>
      <c r="C15" s="125" t="s">
        <v>58</v>
      </c>
      <c r="D15" s="126">
        <f>D14-D13</f>
        <v>527384.19999999995</v>
      </c>
      <c r="E15" s="126">
        <f t="shared" ref="E15:BP15" si="6">E14-E13</f>
        <v>795</v>
      </c>
      <c r="F15" s="126">
        <f t="shared" si="6"/>
        <v>833.60000000009313</v>
      </c>
      <c r="G15" s="126">
        <f t="shared" si="6"/>
        <v>934.39999999990687</v>
      </c>
      <c r="H15" s="126">
        <f t="shared" si="6"/>
        <v>807.80000000004657</v>
      </c>
      <c r="I15" s="126">
        <f t="shared" si="6"/>
        <v>603.40000000002328</v>
      </c>
      <c r="J15" s="126">
        <f t="shared" si="6"/>
        <v>588.79999999993015</v>
      </c>
      <c r="K15" s="126">
        <f t="shared" si="6"/>
        <v>616</v>
      </c>
      <c r="L15" s="126">
        <f t="shared" si="6"/>
        <v>718.40000000002328</v>
      </c>
      <c r="M15" s="126">
        <f t="shared" si="6"/>
        <v>524.80000000004657</v>
      </c>
      <c r="N15" s="127">
        <f t="shared" si="6"/>
        <v>621.09999999997672</v>
      </c>
      <c r="O15" s="127">
        <f t="shared" si="6"/>
        <v>519.69999999995343</v>
      </c>
      <c r="P15" s="127">
        <f t="shared" si="6"/>
        <v>385.60000000009313</v>
      </c>
      <c r="Q15" s="127">
        <f t="shared" si="6"/>
        <v>371.29999999993015</v>
      </c>
      <c r="R15" s="127">
        <f t="shared" si="6"/>
        <v>372.70000000006985</v>
      </c>
      <c r="S15" s="127">
        <f t="shared" si="6"/>
        <v>384</v>
      </c>
      <c r="T15" s="127">
        <f t="shared" si="6"/>
        <v>371.29999999993015</v>
      </c>
      <c r="U15" s="127">
        <f t="shared" si="6"/>
        <v>385.5</v>
      </c>
      <c r="V15" s="127">
        <f t="shared" si="6"/>
        <v>358.40000000002328</v>
      </c>
      <c r="W15" s="127">
        <f t="shared" si="6"/>
        <v>526.40000000002328</v>
      </c>
      <c r="X15" s="127">
        <f t="shared" si="6"/>
        <v>281.59999999997672</v>
      </c>
      <c r="Y15" s="127">
        <f t="shared" si="6"/>
        <v>281.59999999997672</v>
      </c>
      <c r="Z15" s="127">
        <f t="shared" si="6"/>
        <v>268.40000000002328</v>
      </c>
      <c r="AA15" s="127">
        <f t="shared" si="6"/>
        <v>283</v>
      </c>
      <c r="AB15" s="127">
        <f t="shared" si="6"/>
        <v>282.19999999995343</v>
      </c>
      <c r="AC15" s="127">
        <f t="shared" si="6"/>
        <v>435.20000000006985</v>
      </c>
      <c r="AD15" s="126">
        <f t="shared" si="6"/>
        <v>808</v>
      </c>
      <c r="AE15" s="126">
        <f t="shared" si="6"/>
        <v>820.79999999993015</v>
      </c>
      <c r="AF15" s="126">
        <f t="shared" si="6"/>
        <v>1025.6000000000931</v>
      </c>
      <c r="AG15" s="126">
        <f t="shared" si="6"/>
        <v>654.39999999990687</v>
      </c>
      <c r="AH15" s="126">
        <f t="shared" si="6"/>
        <v>872</v>
      </c>
      <c r="AI15" s="98">
        <f t="shared" si="6"/>
        <v>948.80000000004657</v>
      </c>
      <c r="AJ15" s="98">
        <f t="shared" si="6"/>
        <v>832</v>
      </c>
      <c r="AK15" s="98">
        <f t="shared" si="6"/>
        <v>411.19999999995343</v>
      </c>
      <c r="AL15" s="98">
        <f t="shared" si="6"/>
        <v>384</v>
      </c>
      <c r="AM15" s="98">
        <f t="shared" si="6"/>
        <v>410.80000000004657</v>
      </c>
      <c r="AN15" s="98">
        <f t="shared" si="6"/>
        <v>410</v>
      </c>
      <c r="AO15" s="98">
        <f t="shared" si="6"/>
        <v>384</v>
      </c>
      <c r="AP15" s="99">
        <f t="shared" si="6"/>
        <v>398.40000000002328</v>
      </c>
      <c r="AQ15" s="100">
        <f t="shared" si="6"/>
        <v>499.19999999995343</v>
      </c>
      <c r="AR15" s="101">
        <f t="shared" si="6"/>
        <v>372.80000000004657</v>
      </c>
      <c r="AS15" s="101">
        <f t="shared" si="6"/>
        <v>614</v>
      </c>
      <c r="AT15" s="101">
        <f t="shared" si="6"/>
        <v>488.40000000002328</v>
      </c>
      <c r="AU15" s="101">
        <f t="shared" si="6"/>
        <v>448</v>
      </c>
      <c r="AV15" s="101">
        <f t="shared" si="6"/>
        <v>308.79999999993015</v>
      </c>
      <c r="AW15" s="101">
        <f t="shared" si="6"/>
        <v>345.40000000002328</v>
      </c>
      <c r="AX15" s="101">
        <f t="shared" si="6"/>
        <v>358.59999999997672</v>
      </c>
      <c r="AY15" s="101">
        <f t="shared" si="6"/>
        <v>359.40000000002328</v>
      </c>
      <c r="AZ15" s="128">
        <f t="shared" si="6"/>
        <v>346.19999999995343</v>
      </c>
      <c r="BA15" s="128">
        <f t="shared" si="6"/>
        <v>345.60000000009313</v>
      </c>
      <c r="BB15" s="128">
        <f t="shared" si="6"/>
        <v>347.19999999995343</v>
      </c>
      <c r="BC15" s="128">
        <f t="shared" si="6"/>
        <v>358.40000000002328</v>
      </c>
      <c r="BD15" s="128">
        <f t="shared" si="6"/>
        <v>358.40000000002328</v>
      </c>
      <c r="BE15" s="128">
        <f t="shared" si="6"/>
        <v>398.39999999990687</v>
      </c>
      <c r="BF15" s="128">
        <f t="shared" si="6"/>
        <v>512</v>
      </c>
      <c r="BG15" s="128">
        <f t="shared" si="6"/>
        <v>424</v>
      </c>
      <c r="BH15" s="129">
        <f t="shared" si="6"/>
        <v>460.80000000004657</v>
      </c>
      <c r="BI15" s="130">
        <f t="shared" si="6"/>
        <v>-555640</v>
      </c>
      <c r="BJ15" s="130">
        <f t="shared" si="6"/>
        <v>0</v>
      </c>
      <c r="BK15" s="130">
        <f t="shared" si="6"/>
        <v>0</v>
      </c>
      <c r="BL15" s="130">
        <f t="shared" si="6"/>
        <v>0</v>
      </c>
      <c r="BM15" s="130">
        <f t="shared" si="6"/>
        <v>0</v>
      </c>
      <c r="BN15" s="130">
        <f t="shared" si="6"/>
        <v>0</v>
      </c>
      <c r="BO15" s="130">
        <f t="shared" si="6"/>
        <v>0</v>
      </c>
      <c r="BP15" s="130">
        <f t="shared" si="6"/>
        <v>0</v>
      </c>
      <c r="BQ15" s="130">
        <f t="shared" ref="BQ15:BX15" si="7">BQ14-BQ13</f>
        <v>0</v>
      </c>
      <c r="BR15" s="130">
        <f t="shared" si="7"/>
        <v>0</v>
      </c>
      <c r="BS15" s="130">
        <f t="shared" si="7"/>
        <v>0</v>
      </c>
      <c r="BT15" s="130">
        <f t="shared" si="7"/>
        <v>0</v>
      </c>
      <c r="BU15" s="130">
        <f t="shared" si="7"/>
        <v>0</v>
      </c>
      <c r="BV15" s="130">
        <f t="shared" si="7"/>
        <v>0</v>
      </c>
      <c r="BW15" s="131">
        <f t="shared" si="7"/>
        <v>0</v>
      </c>
      <c r="BX15" s="132">
        <f t="shared" si="7"/>
        <v>0</v>
      </c>
    </row>
    <row r="16" spans="1:76" ht="17.25" thickBot="1"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  <c r="AA16" s="133"/>
      <c r="AB16" s="133"/>
      <c r="AC16" s="133"/>
      <c r="AD16" s="133"/>
      <c r="AE16" s="133"/>
      <c r="AF16" s="133"/>
      <c r="AG16" s="133"/>
      <c r="AH16" s="133"/>
      <c r="AI16" s="133"/>
      <c r="AJ16" s="133"/>
      <c r="AK16" s="133"/>
      <c r="AL16" s="133"/>
      <c r="AM16" s="133"/>
      <c r="AN16" s="133"/>
      <c r="AO16" s="133"/>
      <c r="AP16" s="134"/>
      <c r="AQ16" s="135"/>
      <c r="AR16" s="133"/>
      <c r="AS16" s="133"/>
      <c r="AT16" s="133"/>
      <c r="AU16" s="133"/>
      <c r="AV16" s="133"/>
      <c r="AW16" s="133"/>
      <c r="AX16" s="133"/>
      <c r="AY16" s="133"/>
      <c r="AZ16" s="133"/>
      <c r="BA16" s="133"/>
      <c r="BB16" s="133"/>
      <c r="BC16" s="133"/>
      <c r="BD16" s="133"/>
      <c r="BE16" s="133"/>
      <c r="BF16" s="133"/>
      <c r="BG16" s="133"/>
      <c r="BH16" s="135"/>
      <c r="BI16" s="133"/>
      <c r="BJ16" s="133"/>
      <c r="BK16" s="133"/>
      <c r="BL16" s="133"/>
      <c r="BM16" s="133"/>
      <c r="BN16" s="133"/>
      <c r="BO16" s="133"/>
      <c r="BP16" s="133"/>
      <c r="BQ16" s="133"/>
      <c r="BR16" s="133"/>
      <c r="BS16" s="133"/>
      <c r="BT16" s="133"/>
      <c r="BU16" s="133"/>
      <c r="BV16" s="133"/>
    </row>
    <row r="17" spans="1:76" s="149" customFormat="1">
      <c r="A17" s="136" t="s">
        <v>60</v>
      </c>
      <c r="B17" s="137" t="s">
        <v>61</v>
      </c>
      <c r="C17" s="138" t="s">
        <v>58</v>
      </c>
      <c r="D17" s="139"/>
      <c r="E17" s="140">
        <f>E10+E15</f>
        <v>925.3</v>
      </c>
      <c r="F17" s="140">
        <f t="shared" ref="F17:BQ17" si="8">F10+F15</f>
        <v>979.20000000009315</v>
      </c>
      <c r="G17" s="140">
        <f t="shared" si="8"/>
        <v>1099.1999999999068</v>
      </c>
      <c r="H17" s="140">
        <f t="shared" si="8"/>
        <v>1035.6000000000465</v>
      </c>
      <c r="I17" s="140">
        <f t="shared" si="8"/>
        <v>1045.9000000000233</v>
      </c>
      <c r="J17" s="140">
        <f t="shared" si="8"/>
        <v>1039.9999999999302</v>
      </c>
      <c r="K17" s="140">
        <f t="shared" si="8"/>
        <v>3779.2</v>
      </c>
      <c r="L17" s="140">
        <f t="shared" si="8"/>
        <v>-1425.2999999999765</v>
      </c>
      <c r="M17" s="140">
        <f t="shared" si="8"/>
        <v>914.50000000004638</v>
      </c>
      <c r="N17" s="141">
        <f t="shared" si="8"/>
        <v>1102.9999999999768</v>
      </c>
      <c r="O17" s="141">
        <f t="shared" si="8"/>
        <v>1156.1999999999539</v>
      </c>
      <c r="P17" s="141">
        <f t="shared" si="8"/>
        <v>1033.1000000000931</v>
      </c>
      <c r="Q17" s="141">
        <f t="shared" si="8"/>
        <v>981.49999999992997</v>
      </c>
      <c r="R17" s="141">
        <f t="shared" si="8"/>
        <v>979.40000000006967</v>
      </c>
      <c r="S17" s="141">
        <f t="shared" si="8"/>
        <v>1042</v>
      </c>
      <c r="T17" s="141">
        <f t="shared" si="8"/>
        <v>1008.0999999999303</v>
      </c>
      <c r="U17" s="141">
        <f t="shared" si="8"/>
        <v>1051.4999999999991</v>
      </c>
      <c r="V17" s="141">
        <f t="shared" si="8"/>
        <v>1104.0000000000236</v>
      </c>
      <c r="W17" s="141">
        <f t="shared" si="8"/>
        <v>1160.8000000000229</v>
      </c>
      <c r="X17" s="141">
        <f t="shared" si="8"/>
        <v>1148.1999999999771</v>
      </c>
      <c r="Y17" s="141">
        <f t="shared" si="8"/>
        <v>1127.5999999999767</v>
      </c>
      <c r="Z17" s="141">
        <f t="shared" si="8"/>
        <v>1154.2000000000244</v>
      </c>
      <c r="AA17" s="141">
        <f t="shared" si="8"/>
        <v>1153</v>
      </c>
      <c r="AB17" s="141">
        <f t="shared" si="8"/>
        <v>1177.799999999952</v>
      </c>
      <c r="AC17" s="141">
        <f t="shared" si="8"/>
        <v>1091.6000000000713</v>
      </c>
      <c r="AD17" s="140">
        <f t="shared" si="8"/>
        <v>1015.5999999999985</v>
      </c>
      <c r="AE17" s="140">
        <f t="shared" si="8"/>
        <v>1033.1999999999316</v>
      </c>
      <c r="AF17" s="140">
        <f t="shared" si="8"/>
        <v>1283.6000000000931</v>
      </c>
      <c r="AG17" s="140">
        <f t="shared" si="8"/>
        <v>813.99999999990541</v>
      </c>
      <c r="AH17" s="140">
        <f t="shared" si="8"/>
        <v>1079.2000000000007</v>
      </c>
      <c r="AI17" s="140">
        <f t="shared" si="8"/>
        <v>1158.0000000000473</v>
      </c>
      <c r="AJ17" s="140">
        <f t="shared" si="8"/>
        <v>1179.2000000000007</v>
      </c>
      <c r="AK17" s="140">
        <f t="shared" si="8"/>
        <v>1083.5999999999513</v>
      </c>
      <c r="AL17" s="140">
        <f t="shared" si="8"/>
        <v>1007.2000000000007</v>
      </c>
      <c r="AM17" s="140">
        <f t="shared" si="8"/>
        <v>1106.8000000000466</v>
      </c>
      <c r="AN17" s="140">
        <f t="shared" si="8"/>
        <v>1107.5999999999985</v>
      </c>
      <c r="AO17" s="140">
        <f t="shared" si="8"/>
        <v>1053.6000000000022</v>
      </c>
      <c r="AP17" s="142">
        <f t="shared" si="8"/>
        <v>1109.600000000024</v>
      </c>
      <c r="AQ17" s="143"/>
      <c r="AR17" s="144"/>
      <c r="AS17" s="144"/>
      <c r="AT17" s="144"/>
      <c r="AU17" s="144"/>
      <c r="AV17" s="144"/>
      <c r="AW17" s="144"/>
      <c r="AX17" s="144"/>
      <c r="AY17" s="144"/>
      <c r="AZ17" s="145"/>
      <c r="BA17" s="146"/>
      <c r="BB17" s="146"/>
      <c r="BC17" s="146"/>
      <c r="BD17" s="146"/>
      <c r="BE17" s="146"/>
      <c r="BF17" s="146"/>
      <c r="BG17" s="146"/>
      <c r="BH17" s="146"/>
      <c r="BI17" s="146">
        <f t="shared" si="8"/>
        <v>-584699.19999999995</v>
      </c>
      <c r="BJ17" s="146">
        <f t="shared" si="8"/>
        <v>0</v>
      </c>
      <c r="BK17" s="146">
        <f t="shared" si="8"/>
        <v>0</v>
      </c>
      <c r="BL17" s="146">
        <f t="shared" si="8"/>
        <v>0</v>
      </c>
      <c r="BM17" s="146">
        <f t="shared" si="8"/>
        <v>0</v>
      </c>
      <c r="BN17" s="146">
        <f t="shared" si="8"/>
        <v>0</v>
      </c>
      <c r="BO17" s="146">
        <f t="shared" si="8"/>
        <v>0</v>
      </c>
      <c r="BP17" s="146">
        <f t="shared" si="8"/>
        <v>0</v>
      </c>
      <c r="BQ17" s="146">
        <f t="shared" si="8"/>
        <v>0</v>
      </c>
      <c r="BR17" s="146">
        <f t="shared" ref="BR17:BX17" si="9">BR10+BR15</f>
        <v>0</v>
      </c>
      <c r="BS17" s="146">
        <f t="shared" si="9"/>
        <v>0</v>
      </c>
      <c r="BT17" s="146">
        <f t="shared" si="9"/>
        <v>0</v>
      </c>
      <c r="BU17" s="146">
        <f t="shared" si="9"/>
        <v>0</v>
      </c>
      <c r="BV17" s="146">
        <f t="shared" si="9"/>
        <v>0</v>
      </c>
      <c r="BW17" s="147">
        <f t="shared" si="9"/>
        <v>0</v>
      </c>
      <c r="BX17" s="148">
        <f t="shared" si="9"/>
        <v>0</v>
      </c>
    </row>
    <row r="18" spans="1:76" ht="17.25" thickBot="1">
      <c r="A18" s="150" t="s">
        <v>62</v>
      </c>
      <c r="B18" s="151" t="s">
        <v>61</v>
      </c>
      <c r="C18" s="152" t="s">
        <v>63</v>
      </c>
      <c r="D18" s="153"/>
      <c r="E18" s="154"/>
      <c r="F18" s="154"/>
      <c r="G18" s="154"/>
      <c r="H18" s="154"/>
      <c r="I18" s="154"/>
      <c r="J18" s="154"/>
      <c r="K18" s="154"/>
      <c r="L18" s="154"/>
      <c r="M18" s="154"/>
      <c r="N18" s="155" t="s">
        <v>64</v>
      </c>
      <c r="O18" s="155" t="s">
        <v>65</v>
      </c>
      <c r="P18" s="155" t="s">
        <v>66</v>
      </c>
      <c r="Q18" s="155" t="s">
        <v>67</v>
      </c>
      <c r="R18" s="155" t="s">
        <v>68</v>
      </c>
      <c r="S18" s="155" t="s">
        <v>69</v>
      </c>
      <c r="T18" s="155" t="s">
        <v>70</v>
      </c>
      <c r="U18" s="155" t="s">
        <v>71</v>
      </c>
      <c r="V18" s="155" t="s">
        <v>72</v>
      </c>
      <c r="W18" s="155" t="s">
        <v>73</v>
      </c>
      <c r="X18" s="155" t="s">
        <v>74</v>
      </c>
      <c r="Y18" s="155" t="s">
        <v>75</v>
      </c>
      <c r="Z18" s="155" t="s">
        <v>76</v>
      </c>
      <c r="AA18" s="155" t="s">
        <v>77</v>
      </c>
      <c r="AB18" s="155" t="s">
        <v>78</v>
      </c>
      <c r="AC18" s="155" t="s">
        <v>79</v>
      </c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7"/>
      <c r="AQ18" s="158">
        <f>AQ10+AQ15</f>
        <v>1146.3999999999505</v>
      </c>
      <c r="AR18" s="159">
        <f t="shared" ref="AR18:BX19" si="10">AR10+AR15</f>
        <v>899.20000000004802</v>
      </c>
      <c r="AS18" s="159">
        <f t="shared" si="10"/>
        <v>1160.2000000000007</v>
      </c>
      <c r="AT18" s="159">
        <f t="shared" si="10"/>
        <v>897.00000000002183</v>
      </c>
      <c r="AU18" s="159">
        <f>AU10+AU15</f>
        <v>941.60000000000218</v>
      </c>
      <c r="AV18" s="159">
        <f t="shared" si="10"/>
        <v>775.59999999992942</v>
      </c>
      <c r="AW18" s="159">
        <f t="shared" si="10"/>
        <v>852.20000000002256</v>
      </c>
      <c r="AX18" s="159">
        <f t="shared" si="10"/>
        <v>846.19999999997526</v>
      </c>
      <c r="AY18" s="159">
        <f t="shared" si="10"/>
        <v>881.80000000002474</v>
      </c>
      <c r="AZ18" s="160">
        <f t="shared" si="10"/>
        <v>896.59999999995489</v>
      </c>
      <c r="BA18" s="161">
        <f t="shared" si="10"/>
        <v>845.60000000009313</v>
      </c>
      <c r="BB18" s="161">
        <f t="shared" si="10"/>
        <v>829.19999999995343</v>
      </c>
      <c r="BC18" s="161">
        <f t="shared" si="10"/>
        <v>845.60000000002037</v>
      </c>
      <c r="BD18" s="161">
        <f t="shared" si="10"/>
        <v>854.40000000002328</v>
      </c>
      <c r="BE18" s="161">
        <f t="shared" si="10"/>
        <v>843.99999999990905</v>
      </c>
      <c r="BF18" s="161">
        <f t="shared" si="10"/>
        <v>878.39999999999782</v>
      </c>
      <c r="BG18" s="161">
        <f t="shared" si="10"/>
        <v>753.20000000000073</v>
      </c>
      <c r="BH18" s="162">
        <f t="shared" si="10"/>
        <v>781.20000000004802</v>
      </c>
      <c r="BI18" s="163">
        <f t="shared" si="10"/>
        <v>-584699.19999999995</v>
      </c>
      <c r="BJ18" s="163">
        <f t="shared" si="10"/>
        <v>0</v>
      </c>
      <c r="BK18" s="163">
        <f t="shared" si="10"/>
        <v>0</v>
      </c>
      <c r="BL18" s="163">
        <f t="shared" si="10"/>
        <v>0</v>
      </c>
      <c r="BM18" s="163">
        <f t="shared" si="10"/>
        <v>0</v>
      </c>
      <c r="BN18" s="163">
        <f t="shared" si="10"/>
        <v>0</v>
      </c>
      <c r="BO18" s="163">
        <f t="shared" si="10"/>
        <v>0</v>
      </c>
      <c r="BP18" s="163">
        <f t="shared" si="10"/>
        <v>0</v>
      </c>
      <c r="BQ18" s="163">
        <f t="shared" si="10"/>
        <v>0</v>
      </c>
      <c r="BR18" s="163">
        <f t="shared" si="10"/>
        <v>0</v>
      </c>
      <c r="BS18" s="163">
        <f t="shared" si="10"/>
        <v>0</v>
      </c>
      <c r="BT18" s="163">
        <f t="shared" si="10"/>
        <v>0</v>
      </c>
      <c r="BU18" s="163">
        <f t="shared" si="10"/>
        <v>0</v>
      </c>
      <c r="BV18" s="163">
        <f t="shared" si="10"/>
        <v>0</v>
      </c>
      <c r="BW18" s="164">
        <f t="shared" si="10"/>
        <v>0</v>
      </c>
      <c r="BX18" s="165">
        <f t="shared" si="10"/>
        <v>0</v>
      </c>
    </row>
    <row r="19" spans="1:76">
      <c r="A19" s="114"/>
      <c r="B19" s="166"/>
      <c r="C19" s="167"/>
      <c r="D19" s="168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70"/>
      <c r="AQ19" s="171"/>
      <c r="AR19" s="155" t="s">
        <v>64</v>
      </c>
      <c r="AS19" s="155" t="s">
        <v>65</v>
      </c>
      <c r="AT19" s="155" t="s">
        <v>66</v>
      </c>
      <c r="AU19" s="155" t="s">
        <v>67</v>
      </c>
      <c r="AV19" s="155" t="s">
        <v>68</v>
      </c>
      <c r="AW19" s="155" t="s">
        <v>69</v>
      </c>
      <c r="AX19" s="155" t="s">
        <v>70</v>
      </c>
      <c r="AY19" s="155" t="s">
        <v>71</v>
      </c>
      <c r="AZ19" s="155" t="s">
        <v>72</v>
      </c>
      <c r="BA19" s="155" t="s">
        <v>73</v>
      </c>
      <c r="BB19" s="155" t="s">
        <v>74</v>
      </c>
      <c r="BC19" s="155" t="s">
        <v>75</v>
      </c>
      <c r="BD19" s="155" t="s">
        <v>76</v>
      </c>
      <c r="BE19" s="155" t="s">
        <v>77</v>
      </c>
      <c r="BF19" s="155" t="s">
        <v>78</v>
      </c>
      <c r="BG19" s="155" t="s">
        <v>79</v>
      </c>
      <c r="BH19" s="172"/>
      <c r="BI19" s="173">
        <f t="shared" si="10"/>
        <v>0</v>
      </c>
      <c r="BJ19" s="173">
        <f t="shared" si="10"/>
        <v>0</v>
      </c>
      <c r="BK19" s="173">
        <f t="shared" si="10"/>
        <v>0</v>
      </c>
      <c r="BL19" s="173">
        <f t="shared" si="10"/>
        <v>0</v>
      </c>
      <c r="BM19" s="173">
        <f t="shared" si="10"/>
        <v>0</v>
      </c>
      <c r="BN19" s="173">
        <f t="shared" si="10"/>
        <v>0</v>
      </c>
      <c r="BO19" s="173">
        <f t="shared" si="10"/>
        <v>0</v>
      </c>
      <c r="BP19" s="173">
        <f t="shared" si="10"/>
        <v>0</v>
      </c>
      <c r="BQ19" s="173">
        <f t="shared" si="10"/>
        <v>0</v>
      </c>
      <c r="BR19" s="173">
        <f t="shared" si="10"/>
        <v>0</v>
      </c>
      <c r="BS19" s="173">
        <f t="shared" si="10"/>
        <v>0</v>
      </c>
      <c r="BT19" s="173">
        <f t="shared" si="10"/>
        <v>0</v>
      </c>
      <c r="BU19" s="173">
        <f t="shared" si="10"/>
        <v>0</v>
      </c>
      <c r="BV19" s="173">
        <f t="shared" si="10"/>
        <v>0</v>
      </c>
      <c r="BW19" s="173">
        <f t="shared" si="10"/>
        <v>0</v>
      </c>
      <c r="BX19" s="174">
        <f t="shared" si="10"/>
        <v>0</v>
      </c>
    </row>
    <row r="20" spans="1:76">
      <c r="AP20" s="106"/>
      <c r="AZ20" s="175" t="s">
        <v>80</v>
      </c>
      <c r="BA20" s="176"/>
      <c r="BB20" s="175"/>
      <c r="BC20" s="175"/>
      <c r="BD20" s="177">
        <f>SUM(N17:AC17)</f>
        <v>17472</v>
      </c>
      <c r="BE20" s="177" t="s">
        <v>81</v>
      </c>
      <c r="BF20" s="176"/>
      <c r="BG20" s="178"/>
      <c r="BH20" s="179"/>
    </row>
    <row r="21" spans="1:76" ht="17.25" thickBot="1">
      <c r="AP21" s="106"/>
      <c r="AZ21" s="180" t="s">
        <v>82</v>
      </c>
      <c r="BA21" s="181"/>
      <c r="BB21" s="180"/>
      <c r="BC21" s="180"/>
      <c r="BD21" s="182">
        <f>SUM(AR18:BH18)</f>
        <v>14782.000000000025</v>
      </c>
      <c r="BE21" s="183" t="s">
        <v>83</v>
      </c>
      <c r="BF21" s="181"/>
    </row>
    <row r="22" spans="1:76" ht="27" thickBot="1">
      <c r="AZ22" s="184"/>
      <c r="BA22" s="185"/>
      <c r="BB22" s="186"/>
      <c r="BC22" s="187"/>
      <c r="BD22" s="188" t="s">
        <v>84</v>
      </c>
      <c r="BE22" s="189" t="s">
        <v>29</v>
      </c>
      <c r="BF22" s="190" t="s">
        <v>30</v>
      </c>
    </row>
    <row r="23" spans="1:76" ht="20.25">
      <c r="AZ23" s="191" t="s">
        <v>85</v>
      </c>
      <c r="BA23" s="166"/>
      <c r="BB23" s="166"/>
      <c r="BC23" s="192"/>
      <c r="BD23" s="193">
        <f>BD20-BD21</f>
        <v>2689.9999999999745</v>
      </c>
      <c r="BE23" s="193">
        <f>BD23*130</f>
        <v>349699.99999999668</v>
      </c>
      <c r="BF23" s="194">
        <f>BE23/1120.2</f>
        <v>312.17639707194849</v>
      </c>
    </row>
    <row r="24" spans="1:76" ht="20.25">
      <c r="AZ24" s="191" t="s">
        <v>86</v>
      </c>
      <c r="BA24" s="166"/>
      <c r="BB24" s="166"/>
      <c r="BC24" s="192"/>
      <c r="BD24" s="193">
        <f>BD23/16</f>
        <v>168.12499999999841</v>
      </c>
      <c r="BE24" s="193">
        <f>BD24*130</f>
        <v>21856.249999999793</v>
      </c>
      <c r="BF24" s="194">
        <f t="shared" ref="BF24:BF25" si="11">BE24/1120.2</f>
        <v>19.51102481699678</v>
      </c>
    </row>
    <row r="25" spans="1:76" ht="21" thickBot="1">
      <c r="AZ25" s="195" t="s">
        <v>87</v>
      </c>
      <c r="BA25" s="196"/>
      <c r="BB25" s="196"/>
      <c r="BC25" s="197"/>
      <c r="BD25" s="198">
        <f>BD24*365</f>
        <v>61365.624999999418</v>
      </c>
      <c r="BE25" s="198">
        <f>BD25*130</f>
        <v>7977531.2499999246</v>
      </c>
      <c r="BF25" s="199">
        <f t="shared" si="11"/>
        <v>7121.5240582038241</v>
      </c>
    </row>
  </sheetData>
  <mergeCells count="1">
    <mergeCell ref="A1:AZ2"/>
  </mergeCells>
  <phoneticPr fontId="4" type="noConversion"/>
  <pageMargins left="0.7" right="0.7" top="0.75" bottom="0.75" header="0.3" footer="0.3"/>
  <pageSetup paperSize="9" scale="24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O26"/>
  <sheetViews>
    <sheetView view="pageBreakPreview" topLeftCell="A7" zoomScale="115" zoomScaleSheetLayoutView="115" workbookViewId="0">
      <selection activeCell="L26" sqref="L26"/>
    </sheetView>
  </sheetViews>
  <sheetFormatPr defaultRowHeight="16.5"/>
  <cols>
    <col min="9" max="9" width="16.125" bestFit="1" customWidth="1"/>
    <col min="10" max="10" width="10.875" customWidth="1"/>
  </cols>
  <sheetData>
    <row r="1" spans="1:15">
      <c r="A1" t="s">
        <v>38</v>
      </c>
    </row>
    <row r="2" spans="1:15">
      <c r="A2" s="234" t="s">
        <v>116</v>
      </c>
      <c r="B2" s="235"/>
      <c r="C2" s="235"/>
      <c r="D2" s="235"/>
      <c r="E2" s="235"/>
      <c r="F2" s="235"/>
      <c r="G2" s="235"/>
      <c r="H2" s="235"/>
      <c r="I2" s="235"/>
      <c r="J2" s="235"/>
    </row>
    <row r="3" spans="1:15">
      <c r="A3" s="235"/>
      <c r="B3" s="235"/>
      <c r="C3" s="235"/>
      <c r="D3" s="235"/>
      <c r="E3" s="235"/>
      <c r="F3" s="235"/>
      <c r="G3" s="235"/>
      <c r="H3" s="235"/>
      <c r="I3" s="235"/>
      <c r="J3" s="235"/>
    </row>
    <row r="4" spans="1:15" ht="18.75">
      <c r="A4" s="246" t="s">
        <v>106</v>
      </c>
      <c r="B4" s="246"/>
      <c r="C4" s="246"/>
      <c r="D4" s="246"/>
      <c r="E4" s="246"/>
      <c r="F4" s="246"/>
      <c r="G4" s="246"/>
      <c r="H4" s="246"/>
      <c r="I4" s="246"/>
      <c r="J4" s="15"/>
    </row>
    <row r="5" spans="1:15" ht="18.75">
      <c r="A5" s="51"/>
      <c r="B5" s="51"/>
      <c r="C5" s="51"/>
      <c r="D5" s="51"/>
      <c r="E5" s="51"/>
      <c r="F5" s="51"/>
      <c r="G5" s="51"/>
      <c r="H5" s="51"/>
      <c r="I5" s="51"/>
      <c r="J5" s="15"/>
    </row>
    <row r="6" spans="1:15" ht="17.25" thickBot="1">
      <c r="A6" s="15"/>
      <c r="B6" s="15"/>
      <c r="C6" s="15"/>
      <c r="D6" s="15"/>
      <c r="E6" s="15"/>
      <c r="F6" s="15"/>
      <c r="G6" s="15"/>
      <c r="H6" s="15"/>
      <c r="I6" s="15" t="s">
        <v>20</v>
      </c>
      <c r="J6" s="15"/>
    </row>
    <row r="7" spans="1:15" ht="42" customHeight="1">
      <c r="A7" s="247" t="s">
        <v>21</v>
      </c>
      <c r="B7" s="248"/>
      <c r="C7" s="251" t="s">
        <v>22</v>
      </c>
      <c r="D7" s="251" t="s">
        <v>23</v>
      </c>
      <c r="E7" s="251" t="s">
        <v>24</v>
      </c>
      <c r="F7" s="251" t="s">
        <v>25</v>
      </c>
      <c r="G7" s="253" t="s">
        <v>26</v>
      </c>
      <c r="H7" s="255" t="s">
        <v>27</v>
      </c>
      <c r="I7" s="257" t="s">
        <v>28</v>
      </c>
      <c r="J7" s="258"/>
    </row>
    <row r="8" spans="1:15" ht="30.75" customHeight="1" thickBot="1">
      <c r="A8" s="249"/>
      <c r="B8" s="250"/>
      <c r="C8" s="252"/>
      <c r="D8" s="252"/>
      <c r="E8" s="252"/>
      <c r="F8" s="252"/>
      <c r="G8" s="254"/>
      <c r="H8" s="256"/>
      <c r="I8" s="16" t="s">
        <v>29</v>
      </c>
      <c r="J8" s="17" t="s">
        <v>30</v>
      </c>
    </row>
    <row r="9" spans="1:15">
      <c r="A9" s="18" t="s">
        <v>31</v>
      </c>
      <c r="B9" s="236" t="s">
        <v>32</v>
      </c>
      <c r="C9" s="238">
        <v>5.5</v>
      </c>
      <c r="D9" s="240">
        <v>2</v>
      </c>
      <c r="E9" s="242">
        <v>1800</v>
      </c>
      <c r="F9" s="19">
        <v>1</v>
      </c>
      <c r="G9" s="50">
        <f>C9*D9*E9*F9</f>
        <v>19800</v>
      </c>
      <c r="H9" s="20">
        <v>130</v>
      </c>
      <c r="I9" s="21">
        <f>G9*H9</f>
        <v>2574000</v>
      </c>
      <c r="J9" s="22">
        <f>I9/1101.2</f>
        <v>2337.4500544860152</v>
      </c>
    </row>
    <row r="10" spans="1:15" ht="60">
      <c r="A10" s="23" t="s">
        <v>33</v>
      </c>
      <c r="B10" s="237"/>
      <c r="C10" s="239"/>
      <c r="D10" s="241"/>
      <c r="E10" s="243"/>
      <c r="F10" s="24">
        <v>0.75</v>
      </c>
      <c r="G10" s="25">
        <f>C9*D9*E9*F10</f>
        <v>14850</v>
      </c>
      <c r="H10" s="26">
        <v>130</v>
      </c>
      <c r="I10" s="25">
        <f>G10*H10</f>
        <v>1930500</v>
      </c>
      <c r="J10" s="27">
        <f>I10/1101.2</f>
        <v>1753.0875408645113</v>
      </c>
      <c r="O10" s="207"/>
    </row>
    <row r="11" spans="1:15" ht="17.25" thickBot="1">
      <c r="A11" s="244" t="s">
        <v>34</v>
      </c>
      <c r="B11" s="245"/>
      <c r="C11" s="245"/>
      <c r="D11" s="245"/>
      <c r="E11" s="245"/>
      <c r="F11" s="245"/>
      <c r="G11" s="245"/>
      <c r="H11" s="245"/>
      <c r="I11" s="28">
        <f>I9-I10</f>
        <v>643500</v>
      </c>
      <c r="J11" s="29">
        <f>J9-J10</f>
        <v>584.36251362150392</v>
      </c>
    </row>
    <row r="12" spans="1:15">
      <c r="A12" s="30" t="s">
        <v>35</v>
      </c>
      <c r="B12" s="31"/>
      <c r="C12" s="32"/>
      <c r="D12" s="32"/>
      <c r="E12" s="32"/>
      <c r="F12" s="32"/>
      <c r="G12" s="33"/>
      <c r="H12" s="34"/>
      <c r="I12" s="34"/>
      <c r="J12" s="31"/>
    </row>
    <row r="13" spans="1:15">
      <c r="A13" s="30" t="s">
        <v>36</v>
      </c>
      <c r="B13" s="31"/>
      <c r="C13" s="35"/>
      <c r="D13" s="35"/>
      <c r="E13" s="35"/>
      <c r="F13" s="35"/>
      <c r="G13" s="33"/>
      <c r="H13" s="33"/>
      <c r="I13" s="33"/>
      <c r="J13" s="31"/>
    </row>
    <row r="14" spans="1:15">
      <c r="A14" s="30" t="s">
        <v>37</v>
      </c>
      <c r="B14" s="15"/>
      <c r="C14" s="36"/>
      <c r="D14" s="36"/>
      <c r="E14" s="36"/>
      <c r="F14" s="36"/>
      <c r="G14" s="37"/>
      <c r="H14" s="37"/>
      <c r="I14" s="37"/>
      <c r="J14" s="15"/>
    </row>
    <row r="26" spans="1:4">
      <c r="A26" t="s">
        <v>112</v>
      </c>
      <c r="B26" t="s">
        <v>113</v>
      </c>
      <c r="C26" t="s">
        <v>114</v>
      </c>
      <c r="D26" t="s">
        <v>115</v>
      </c>
    </row>
  </sheetData>
  <mergeCells count="15">
    <mergeCell ref="A11:H11"/>
    <mergeCell ref="A4:I4"/>
    <mergeCell ref="A7:B8"/>
    <mergeCell ref="C7:C8"/>
    <mergeCell ref="D7:D8"/>
    <mergeCell ref="E7:E8"/>
    <mergeCell ref="F7:F8"/>
    <mergeCell ref="G7:G8"/>
    <mergeCell ref="H7:H8"/>
    <mergeCell ref="I7:J7"/>
    <mergeCell ref="A2:J3"/>
    <mergeCell ref="B9:B10"/>
    <mergeCell ref="C9:C10"/>
    <mergeCell ref="D9:D10"/>
    <mergeCell ref="E9:E10"/>
  </mergeCells>
  <phoneticPr fontId="4" type="noConversion"/>
  <pageMargins left="0.7" right="0.7" top="0.75" bottom="0.75" header="0.3" footer="0.3"/>
  <pageSetup paperSize="9" scale="8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6</vt:i4>
      </vt:variant>
      <vt:variant>
        <vt:lpstr>이름이 지정된 범위</vt:lpstr>
      </vt:variant>
      <vt:variant>
        <vt:i4>4</vt:i4>
      </vt:variant>
    </vt:vector>
  </HeadingPairs>
  <TitlesOfParts>
    <vt:vector size="10" baseType="lpstr">
      <vt:lpstr>에너지절감 실천 우수 사례</vt:lpstr>
      <vt:lpstr>Consumtion 17'03~18'08</vt:lpstr>
      <vt:lpstr>에너지 절감 세부 절감사례</vt:lpstr>
      <vt:lpstr>LED교체</vt:lpstr>
      <vt:lpstr>CRAC operation change</vt:lpstr>
      <vt:lpstr>펌프 교체</vt:lpstr>
      <vt:lpstr>'CRAC operation change'!Print_Area</vt:lpstr>
      <vt:lpstr>LED교체!Print_Area</vt:lpstr>
      <vt:lpstr>'에너지절감 실천 우수 사례'!Print_Area</vt:lpstr>
      <vt:lpstr>'펌프 교체'!Print_Area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BS I</dc:creator>
  <cp:lastModifiedBy>user</cp:lastModifiedBy>
  <cp:lastPrinted>2018-11-16T00:46:28Z</cp:lastPrinted>
  <dcterms:created xsi:type="dcterms:W3CDTF">2014-12-02T04:56:13Z</dcterms:created>
  <dcterms:modified xsi:type="dcterms:W3CDTF">2019-03-13T02:08:43Z</dcterms:modified>
</cp:coreProperties>
</file>